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User\Box\LTSC-Operational_Effectiveness\Payroll Ledger Reconciliation\"/>
    </mc:Choice>
  </mc:AlternateContent>
  <bookViews>
    <workbookView xWindow="1185" yWindow="465" windowWidth="31245" windowHeight="19065" tabRatio="593"/>
  </bookViews>
  <sheets>
    <sheet name="payroll reconciliation" sheetId="19" r:id="rId1"/>
    <sheet name="Sub 0 (thru year end)" sheetId="14" r:id="rId2"/>
    <sheet name="Sub 1 (thru year end)" sheetId="9" r:id="rId3"/>
    <sheet name="Sub 2" sheetId="7" state="hidden" r:id="rId4"/>
    <sheet name="TA" sheetId="16" r:id="rId5"/>
    <sheet name="TempSub0 generic" sheetId="17" r:id="rId6"/>
    <sheet name="TempSub0 specific" sheetId="18" r:id="rId7"/>
  </sheets>
  <definedNames>
    <definedName name="_xlnm.Print_Area" localSheetId="0">'payroll reconciliation'!$A$1:$Q$24</definedName>
    <definedName name="_xlnm.Print_Area" localSheetId="1">'Sub 0 (thru year end)'!$A$1:$Q$24</definedName>
    <definedName name="_xlnm.Print_Area" localSheetId="2">'Sub 1 (thru year end)'!$A$1:$Q$17</definedName>
    <definedName name="_xlnm.Print_Area" localSheetId="3">'Sub 2'!$A$1:$Q$19</definedName>
  </definedNames>
  <calcPr calcId="162913"/>
</workbook>
</file>

<file path=xl/calcChain.xml><?xml version="1.0" encoding="utf-8"?>
<calcChain xmlns="http://schemas.openxmlformats.org/spreadsheetml/2006/main">
  <c r="B24" i="19" l="1"/>
  <c r="N13" i="19"/>
  <c r="M13" i="19"/>
  <c r="L13" i="19"/>
  <c r="K13" i="19"/>
  <c r="J13" i="19"/>
  <c r="I13" i="19"/>
  <c r="H13" i="19"/>
  <c r="G13" i="19"/>
  <c r="F13" i="19"/>
  <c r="E13" i="19"/>
  <c r="D13" i="19"/>
  <c r="C13" i="19"/>
  <c r="O11" i="19"/>
  <c r="Q11" i="19" s="1"/>
  <c r="O10" i="19"/>
  <c r="Q10" i="19" s="1"/>
  <c r="O9" i="19"/>
  <c r="Q9" i="19" s="1"/>
  <c r="O8" i="19"/>
  <c r="Q8" i="19" s="1"/>
  <c r="O7" i="19"/>
  <c r="Q7" i="19" s="1"/>
  <c r="O6" i="19"/>
  <c r="Q6" i="19" s="1"/>
  <c r="O5" i="19"/>
  <c r="Q5" i="19" s="1"/>
  <c r="O4" i="19"/>
  <c r="Q4" i="19" s="1"/>
  <c r="B13" i="19"/>
  <c r="O3" i="19"/>
  <c r="Q3" i="19" s="1"/>
  <c r="Q13" i="19" l="1"/>
  <c r="O13" i="19"/>
  <c r="J7" i="18"/>
  <c r="K7" i="18"/>
  <c r="I7" i="18"/>
  <c r="O7" i="18" s="1"/>
  <c r="Q7" i="18" s="1"/>
  <c r="G6" i="18"/>
  <c r="H6" i="18"/>
  <c r="F6" i="18"/>
  <c r="F13" i="18" s="1"/>
  <c r="O4" i="18"/>
  <c r="Q4" i="18"/>
  <c r="O5" i="18"/>
  <c r="Q5" i="18"/>
  <c r="B3" i="18"/>
  <c r="N13" i="18"/>
  <c r="M13" i="18"/>
  <c r="L13" i="18"/>
  <c r="E13" i="18"/>
  <c r="D13" i="18"/>
  <c r="C13" i="18"/>
  <c r="O11" i="18"/>
  <c r="Q11" i="18" s="1"/>
  <c r="O10" i="18"/>
  <c r="Q10" i="18" s="1"/>
  <c r="O9" i="18"/>
  <c r="Q9" i="18" s="1"/>
  <c r="O8" i="18"/>
  <c r="Q8" i="18" s="1"/>
  <c r="K13" i="18"/>
  <c r="J13" i="18"/>
  <c r="H13" i="18"/>
  <c r="G13" i="18"/>
  <c r="O3" i="18"/>
  <c r="B13" i="18"/>
  <c r="B24" i="18"/>
  <c r="O6" i="18" l="1"/>
  <c r="Q6" i="18"/>
  <c r="O13" i="18"/>
  <c r="I13" i="18"/>
  <c r="Q3" i="18"/>
  <c r="B3" i="17"/>
  <c r="J5" i="17"/>
  <c r="K5" i="17"/>
  <c r="I5" i="17"/>
  <c r="G4" i="17"/>
  <c r="H4" i="17"/>
  <c r="F4" i="17"/>
  <c r="B3" i="16"/>
  <c r="Q13" i="18" l="1"/>
  <c r="O7" i="17"/>
  <c r="Q7" i="17" s="1"/>
  <c r="O8" i="17"/>
  <c r="Q8" i="17"/>
  <c r="O9" i="17"/>
  <c r="Q9" i="17" s="1"/>
  <c r="B23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O6" i="17"/>
  <c r="Q6" i="17" s="1"/>
  <c r="O5" i="17"/>
  <c r="Q5" i="17" s="1"/>
  <c r="O4" i="17"/>
  <c r="Q4" i="17" s="1"/>
  <c r="O3" i="17"/>
  <c r="Q3" i="17" s="1"/>
  <c r="B19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O6" i="16"/>
  <c r="Q6" i="16" s="1"/>
  <c r="O5" i="16"/>
  <c r="Q5" i="16" s="1"/>
  <c r="O4" i="16"/>
  <c r="Q4" i="16" s="1"/>
  <c r="O3" i="16"/>
  <c r="Q3" i="16" s="1"/>
  <c r="Q11" i="17" l="1"/>
  <c r="O11" i="17"/>
  <c r="Q8" i="16"/>
  <c r="O8" i="16"/>
  <c r="B5" i="9"/>
  <c r="B24" i="14" l="1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Q11" i="14" s="1"/>
  <c r="O10" i="14"/>
  <c r="Q10" i="14" s="1"/>
  <c r="O9" i="14"/>
  <c r="Q9" i="14" s="1"/>
  <c r="O8" i="14"/>
  <c r="Q8" i="14" s="1"/>
  <c r="O7" i="14"/>
  <c r="Q7" i="14" s="1"/>
  <c r="O6" i="14"/>
  <c r="Q6" i="14" s="1"/>
  <c r="O5" i="14"/>
  <c r="Q5" i="14" s="1"/>
  <c r="O4" i="14"/>
  <c r="B4" i="14"/>
  <c r="B13" i="14" s="1"/>
  <c r="O3" i="14"/>
  <c r="Q3" i="14" s="1"/>
  <c r="Q4" i="14" l="1"/>
  <c r="Q13" i="14"/>
  <c r="O13" i="14"/>
  <c r="B19" i="9" l="1"/>
  <c r="M9" i="9"/>
  <c r="J9" i="9"/>
  <c r="H9" i="9"/>
  <c r="N7" i="9"/>
  <c r="L7" i="9"/>
  <c r="K7" i="9"/>
  <c r="J7" i="9"/>
  <c r="I7" i="9"/>
  <c r="G7" i="9"/>
  <c r="F7" i="9"/>
  <c r="E7" i="9"/>
  <c r="C7" i="9"/>
  <c r="N6" i="9"/>
  <c r="N9" i="9" s="1"/>
  <c r="L6" i="9"/>
  <c r="L9" i="9" s="1"/>
  <c r="K6" i="9"/>
  <c r="J6" i="9"/>
  <c r="I6" i="9"/>
  <c r="I9" i="9" s="1"/>
  <c r="G6" i="9"/>
  <c r="G9" i="9" s="1"/>
  <c r="F6" i="9"/>
  <c r="E6" i="9"/>
  <c r="C6" i="9"/>
  <c r="O5" i="9"/>
  <c r="Q5" i="9" s="1"/>
  <c r="E5" i="9"/>
  <c r="D5" i="9"/>
  <c r="C5" i="9"/>
  <c r="O4" i="9"/>
  <c r="B4" i="9"/>
  <c r="Q4" i="9" s="1"/>
  <c r="E3" i="9"/>
  <c r="E9" i="9" s="1"/>
  <c r="D3" i="9"/>
  <c r="D9" i="9" s="1"/>
  <c r="C3" i="9"/>
  <c r="B3" i="9"/>
  <c r="O6" i="9" l="1"/>
  <c r="Q6" i="9" s="1"/>
  <c r="O7" i="9"/>
  <c r="Q7" i="9" s="1"/>
  <c r="O3" i="9"/>
  <c r="F9" i="9"/>
  <c r="K9" i="9"/>
  <c r="Q3" i="9"/>
  <c r="Q9" i="9" s="1"/>
  <c r="O9" i="9"/>
  <c r="B9" i="9"/>
  <c r="C9" i="9"/>
  <c r="Q3" i="7" l="1"/>
  <c r="O3" i="7"/>
  <c r="B9" i="7"/>
  <c r="B21" i="7"/>
  <c r="O7" i="7" l="1"/>
  <c r="Q7" i="7" s="1"/>
  <c r="Q9" i="7" s="1"/>
  <c r="N9" i="7"/>
  <c r="O6" i="7"/>
  <c r="Q6" i="7" s="1"/>
  <c r="E9" i="7"/>
  <c r="O4" i="7"/>
  <c r="Q4" i="7" s="1"/>
  <c r="M9" i="7"/>
  <c r="L9" i="7"/>
  <c r="K9" i="7"/>
  <c r="J9" i="7"/>
  <c r="I9" i="7"/>
  <c r="H9" i="7"/>
  <c r="G9" i="7"/>
  <c r="F9" i="7"/>
  <c r="D9" i="7"/>
  <c r="O5" i="7"/>
  <c r="Q5" i="7" s="1"/>
  <c r="C9" i="7"/>
  <c r="O9" i="7" l="1"/>
</calcChain>
</file>

<file path=xl/comments1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Appropriation should always match General Ledger Appropriation total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Appropriation Detail includes credits or debits expected before year-end</t>
        </r>
      </text>
    </comment>
  </commentList>
</comments>
</file>

<file path=xl/comments2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Appropriation should always match General Ledger Appropriation total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Appropriation Detail includes credits or debits expected before year-end</t>
        </r>
      </text>
    </comment>
  </commentList>
</comments>
</file>

<file path=xl/comments3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Appropriation should always match General Ledger Appropriation total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 xml:space="preserve">3 BX payments this month
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3 BX payments this month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
Appropriation Detail includes credits or debits expected before year-end</t>
        </r>
      </text>
    </comment>
  </commentList>
</comments>
</file>

<file path=xl/comments4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Mary Lum - Letters &amp; Science:</t>
        </r>
        <r>
          <rPr>
            <sz val="9"/>
            <color indexed="81"/>
            <rFont val="Tahoma"/>
            <family val="2"/>
          </rPr>
          <t xml:space="preserve">
Appropriation should always match General Ledger Appropriation total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Mary Lum - Letters &amp; Science:</t>
        </r>
        <r>
          <rPr>
            <sz val="9"/>
            <color indexed="81"/>
            <rFont val="Tahoma"/>
            <family val="2"/>
          </rPr>
          <t xml:space="preserve">
Appropriation Detail includes credits or debits expected before year-end</t>
        </r>
      </text>
    </comment>
  </commentList>
</comments>
</file>

<file path=xl/comments5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Appropriation should always match General Ledger Appropriation total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Appropriation Detail includes credits or debits expected before year-end</t>
        </r>
      </text>
    </comment>
  </commentList>
</comments>
</file>

<file path=xl/comments6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Appropriation should always match General Ledger Appropriation total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Appropriation Detail includes credits or debits expected before year-end</t>
        </r>
      </text>
    </comment>
  </commentList>
</comments>
</file>

<file path=xl/comments7.xml><?xml version="1.0" encoding="utf-8"?>
<comments xmlns="http://schemas.openxmlformats.org/spreadsheetml/2006/main">
  <authors>
    <author>Mary Lum - Letters &amp; Science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Appropriation should always match General Ledger Appropriation total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Appropriation Detail includes credits or debits expected before year-end</t>
        </r>
      </text>
    </comment>
  </commentList>
</comments>
</file>

<file path=xl/sharedStrings.xml><?xml version="1.0" encoding="utf-8"?>
<sst xmlns="http://schemas.openxmlformats.org/spreadsheetml/2006/main" count="282" uniqueCount="100">
  <si>
    <t>July</t>
  </si>
  <si>
    <t>August</t>
  </si>
  <si>
    <t>March</t>
  </si>
  <si>
    <t>May</t>
  </si>
  <si>
    <t>June</t>
  </si>
  <si>
    <t xml:space="preserve"> </t>
  </si>
  <si>
    <t>Name</t>
  </si>
  <si>
    <t>September</t>
  </si>
  <si>
    <t>October</t>
  </si>
  <si>
    <t>November</t>
  </si>
  <si>
    <t>December</t>
  </si>
  <si>
    <t>January</t>
  </si>
  <si>
    <t>February</t>
  </si>
  <si>
    <t>April</t>
  </si>
  <si>
    <t>Total Expense</t>
  </si>
  <si>
    <t>2018-19 EXPENSE</t>
  </si>
  <si>
    <t>Budget - Expense</t>
  </si>
  <si>
    <t>Total Budget</t>
  </si>
  <si>
    <t>Permanent Staffing List</t>
  </si>
  <si>
    <t>ledger balance</t>
  </si>
  <si>
    <t>--&gt;</t>
  </si>
  <si>
    <t>Permanent Funds</t>
  </si>
  <si>
    <t>Adjustments</t>
  </si>
  <si>
    <t>TOF #</t>
  </si>
  <si>
    <t>Student 1</t>
  </si>
  <si>
    <t>Student 2</t>
  </si>
  <si>
    <t>Student 3</t>
  </si>
  <si>
    <t>Webb</t>
  </si>
  <si>
    <t>Gilbert</t>
  </si>
  <si>
    <t>Lin</t>
  </si>
  <si>
    <t>Baldwin</t>
  </si>
  <si>
    <t>Brady</t>
  </si>
  <si>
    <t>Summer</t>
  </si>
  <si>
    <t>Strong</t>
  </si>
  <si>
    <t>Massey</t>
  </si>
  <si>
    <t>Lin - Chair STP</t>
  </si>
  <si>
    <t>Farrell</t>
  </si>
  <si>
    <t>Welton</t>
  </si>
  <si>
    <t>Fuller</t>
  </si>
  <si>
    <t>Career Staff - Sub 1</t>
  </si>
  <si>
    <t>Ladder Faculty -      Sub 0</t>
  </si>
  <si>
    <t>Student &amp; Limited Staff - Sub 2</t>
  </si>
  <si>
    <t>Permanent Budget</t>
  </si>
  <si>
    <t>Limited Staff 1</t>
  </si>
  <si>
    <t>Appropriation</t>
  </si>
  <si>
    <t>Appropriation Detail</t>
  </si>
  <si>
    <t>Garcia</t>
  </si>
  <si>
    <t>Taylor</t>
  </si>
  <si>
    <t>7/1/18 merit-Fuller</t>
  </si>
  <si>
    <t>costing</t>
  </si>
  <si>
    <t>7/1/18 merit-Farrell</t>
  </si>
  <si>
    <t>7/1/18 merit-Garcia</t>
  </si>
  <si>
    <t>Brady LNS to L&amp;S</t>
  </si>
  <si>
    <t>TOF #200</t>
  </si>
  <si>
    <t>Garcia equity</t>
  </si>
  <si>
    <t>TOF #70200</t>
  </si>
  <si>
    <t>Matthews</t>
  </si>
  <si>
    <t xml:space="preserve"> Budget</t>
  </si>
  <si>
    <t>Allocations</t>
  </si>
  <si>
    <t>Fall Associate total</t>
  </si>
  <si>
    <t>Fall TA total</t>
  </si>
  <si>
    <t>Winter TA total</t>
  </si>
  <si>
    <t>Spring TA total</t>
  </si>
  <si>
    <t>Winter Associate total</t>
  </si>
  <si>
    <t>Spring Associate total</t>
  </si>
  <si>
    <t>TA</t>
  </si>
  <si>
    <t>Fall Lecturer total</t>
  </si>
  <si>
    <t>Winter Lecturer total</t>
  </si>
  <si>
    <t>Spring Lecturer total</t>
  </si>
  <si>
    <t>TOF #102</t>
  </si>
  <si>
    <t>addl' TA for 5B</t>
  </si>
  <si>
    <t>TA range adj</t>
  </si>
  <si>
    <t>TOF #365</t>
  </si>
  <si>
    <t>Temp Sub 0</t>
  </si>
  <si>
    <t>Associate range adj</t>
  </si>
  <si>
    <t>Associate allocation</t>
  </si>
  <si>
    <t>TA allocation</t>
  </si>
  <si>
    <t>Lecturer alloc</t>
  </si>
  <si>
    <t>2018-19 - Abrams</t>
  </si>
  <si>
    <t>2018-19 - Matthews</t>
  </si>
  <si>
    <t>Abrams</t>
  </si>
  <si>
    <t>=280,536 + 7,091</t>
  </si>
  <si>
    <t>=28,851 + 30,580</t>
  </si>
  <si>
    <t>Appropriations = Staffing List + Costing Report</t>
  </si>
  <si>
    <t>not included in Appropriation above as it has not hit general ledger yet</t>
  </si>
  <si>
    <t>"generic" allocations</t>
  </si>
  <si>
    <t>"specific" allocations</t>
  </si>
  <si>
    <t>Account Name</t>
  </si>
  <si>
    <t>20xx-xx EXPENSE</t>
  </si>
  <si>
    <t>EE #1</t>
  </si>
  <si>
    <t>EE #2</t>
  </si>
  <si>
    <t>EE #3</t>
  </si>
  <si>
    <t>EE #4</t>
  </si>
  <si>
    <t>EE #5</t>
  </si>
  <si>
    <t>EE #6</t>
  </si>
  <si>
    <t>EE #7</t>
  </si>
  <si>
    <t>EE #8</t>
  </si>
  <si>
    <t>EE #9</t>
  </si>
  <si>
    <t>Staffing List/Budget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</si>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</sst>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4">
    <font>
      <sz val="10"/>
      <name val="Geneva"/>
    </font>
    <font>
      <sz val="10"/>
      <name val="Geneva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FED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Protection="0">
      <alignment wrapText="1"/>
    </xf>
  </cellStyleXfs>
  <cellXfs count="67">
    <xf numFmtId="0" fontId="0" fillId="0" borderId="0" xfId="0"/>
    <xf numFmtId="4" fontId="2" fillId="0" borderId="1" xfId="1" applyNumberFormat="1" applyFont="1" applyBorder="1" applyAlignment="1"/>
    <xf numFmtId="0" fontId="7" fillId="0" borderId="0" xfId="0" applyFont="1"/>
    <xf numFmtId="164" fontId="7" fillId="0" borderId="0" xfId="0" applyNumberFormat="1" applyFont="1"/>
    <xf numFmtId="43" fontId="7" fillId="0" borderId="0" xfId="0" applyNumberFormat="1" applyFont="1"/>
    <xf numFmtId="0" fontId="5" fillId="0" borderId="0" xfId="0" applyFont="1"/>
    <xf numFmtId="0" fontId="7" fillId="0" borderId="0" xfId="0" applyFont="1" applyBorder="1"/>
    <xf numFmtId="39" fontId="7" fillId="0" borderId="0" xfId="1" applyNumberFormat="1" applyFont="1" applyAlignment="1"/>
    <xf numFmtId="39" fontId="6" fillId="3" borderId="3" xfId="1" applyNumberFormat="1" applyFont="1" applyFill="1" applyBorder="1" applyAlignment="1">
      <alignment horizontal="centerContinuous"/>
    </xf>
    <xf numFmtId="39" fontId="7" fillId="3" borderId="4" xfId="1" applyNumberFormat="1" applyFont="1" applyFill="1" applyBorder="1" applyAlignment="1"/>
    <xf numFmtId="39" fontId="6" fillId="2" borderId="3" xfId="1" applyNumberFormat="1" applyFont="1" applyFill="1" applyBorder="1" applyAlignment="1">
      <alignment horizontal="center"/>
    </xf>
    <xf numFmtId="39" fontId="7" fillId="0" borderId="0" xfId="1" applyNumberFormat="1" applyFont="1" applyFill="1" applyAlignment="1"/>
    <xf numFmtId="39" fontId="7" fillId="0" borderId="5" xfId="1" applyNumberFormat="1" applyFont="1" applyFill="1" applyBorder="1" applyAlignment="1">
      <alignment horizontal="right"/>
    </xf>
    <xf numFmtId="39" fontId="7" fillId="0" borderId="0" xfId="1" quotePrefix="1" applyNumberFormat="1" applyFont="1" applyAlignment="1"/>
    <xf numFmtId="39" fontId="5" fillId="0" borderId="0" xfId="1" applyNumberFormat="1" applyFont="1" applyAlignment="1"/>
    <xf numFmtId="39" fontId="5" fillId="0" borderId="0" xfId="1" quotePrefix="1" applyNumberFormat="1" applyFont="1" applyAlignment="1"/>
    <xf numFmtId="39" fontId="6" fillId="0" borderId="0" xfId="1" applyNumberFormat="1" applyFont="1" applyBorder="1" applyAlignment="1"/>
    <xf numFmtId="39" fontId="7" fillId="0" borderId="0" xfId="1" applyNumberFormat="1" applyFont="1" applyBorder="1" applyAlignment="1"/>
    <xf numFmtId="39" fontId="7" fillId="0" borderId="7" xfId="1" applyNumberFormat="1" applyFont="1" applyFill="1" applyBorder="1" applyAlignment="1"/>
    <xf numFmtId="39" fontId="7" fillId="0" borderId="8" xfId="1" applyNumberFormat="1" applyFont="1" applyFill="1" applyBorder="1" applyAlignment="1"/>
    <xf numFmtId="39" fontId="6" fillId="0" borderId="8" xfId="1" applyNumberFormat="1" applyFont="1" applyFill="1" applyBorder="1" applyAlignment="1"/>
    <xf numFmtId="39" fontId="7" fillId="2" borderId="4" xfId="1" applyNumberFormat="1" applyFont="1" applyFill="1" applyBorder="1" applyAlignment="1">
      <alignment horizontal="center" wrapText="1"/>
    </xf>
    <xf numFmtId="39" fontId="7" fillId="0" borderId="0" xfId="1" applyNumberFormat="1" applyFont="1">
      <alignment wrapText="1"/>
    </xf>
    <xf numFmtId="39" fontId="7" fillId="4" borderId="6" xfId="1" applyNumberFormat="1" applyFont="1" applyFill="1" applyBorder="1" applyAlignment="1">
      <alignment horizontal="center" wrapText="1"/>
    </xf>
    <xf numFmtId="39" fontId="7" fillId="0" borderId="9" xfId="1" applyNumberFormat="1" applyFont="1" applyBorder="1">
      <alignment wrapText="1"/>
    </xf>
    <xf numFmtId="39" fontId="7" fillId="0" borderId="7" xfId="1" applyNumberFormat="1" applyFont="1" applyBorder="1">
      <alignment wrapText="1"/>
    </xf>
    <xf numFmtId="39" fontId="7" fillId="0" borderId="8" xfId="1" applyNumberFormat="1" applyFont="1" applyBorder="1">
      <alignment wrapText="1"/>
    </xf>
    <xf numFmtId="4" fontId="6" fillId="0" borderId="1" xfId="1" applyNumberFormat="1" applyFont="1" applyBorder="1" applyAlignment="1">
      <alignment horizontal="left"/>
    </xf>
    <xf numFmtId="39" fontId="10" fillId="0" borderId="10" xfId="1" quotePrefix="1" applyNumberFormat="1" applyFont="1" applyBorder="1" applyAlignment="1">
      <alignment horizontal="center"/>
    </xf>
    <xf numFmtId="39" fontId="7" fillId="0" borderId="10" xfId="1" quotePrefix="1" applyNumberFormat="1" applyFont="1" applyBorder="1" applyAlignment="1"/>
    <xf numFmtId="0" fontId="7" fillId="0" borderId="1" xfId="0" applyFont="1" applyBorder="1"/>
    <xf numFmtId="39" fontId="7" fillId="0" borderId="10" xfId="1" applyNumberFormat="1" applyFont="1" applyBorder="1" applyAlignment="1"/>
    <xf numFmtId="4" fontId="6" fillId="0" borderId="11" xfId="1" applyNumberFormat="1" applyFont="1" applyBorder="1" applyAlignment="1">
      <alignment horizontal="left" indent="2"/>
    </xf>
    <xf numFmtId="39" fontId="6" fillId="0" borderId="5" xfId="1" applyNumberFormat="1" applyFont="1" applyBorder="1" applyAlignment="1"/>
    <xf numFmtId="39" fontId="7" fillId="0" borderId="12" xfId="1" applyNumberFormat="1" applyFont="1" applyBorder="1" applyAlignment="1"/>
    <xf numFmtId="39" fontId="7" fillId="0" borderId="0" xfId="1" applyNumberFormat="1" applyFont="1" applyFill="1" applyBorder="1" applyAlignment="1"/>
    <xf numFmtId="0" fontId="7" fillId="0" borderId="11" xfId="0" applyFont="1" applyBorder="1"/>
    <xf numFmtId="39" fontId="6" fillId="0" borderId="5" xfId="1" applyNumberFormat="1" applyFont="1" applyFill="1" applyBorder="1" applyAlignment="1"/>
    <xf numFmtId="39" fontId="6" fillId="0" borderId="4" xfId="1" applyNumberFormat="1" applyFont="1" applyBorder="1" applyAlignment="1"/>
    <xf numFmtId="39" fontId="8" fillId="0" borderId="0" xfId="1" applyNumberFormat="1" applyFont="1" applyAlignment="1">
      <alignment horizontal="center" wrapText="1"/>
    </xf>
    <xf numFmtId="39" fontId="8" fillId="0" borderId="0" xfId="1" quotePrefix="1" applyNumberFormat="1" applyFont="1" applyAlignment="1">
      <alignment horizontal="center" textRotation="180" wrapText="1"/>
    </xf>
    <xf numFmtId="4" fontId="7" fillId="0" borderId="1" xfId="1" applyNumberFormat="1" applyFont="1" applyBorder="1" applyAlignment="1"/>
    <xf numFmtId="4" fontId="6" fillId="0" borderId="1" xfId="1" applyNumberFormat="1" applyFont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center" wrapText="1"/>
    </xf>
    <xf numFmtId="164" fontId="6" fillId="3" borderId="2" xfId="1" applyNumberFormat="1" applyFont="1" applyFill="1" applyBorder="1" applyAlignment="1">
      <alignment horizontal="center"/>
    </xf>
    <xf numFmtId="39" fontId="6" fillId="0" borderId="0" xfId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/>
    <xf numFmtId="39" fontId="7" fillId="0" borderId="7" xfId="1" applyNumberFormat="1" applyFont="1" applyFill="1" applyBorder="1" applyAlignment="1">
      <alignment wrapText="1"/>
    </xf>
    <xf numFmtId="39" fontId="7" fillId="0" borderId="7" xfId="1" applyNumberFormat="1" applyFont="1" applyBorder="1" applyAlignment="1"/>
    <xf numFmtId="39" fontId="7" fillId="0" borderId="8" xfId="1" applyNumberFormat="1" applyFont="1" applyBorder="1" applyAlignment="1"/>
    <xf numFmtId="39" fontId="7" fillId="2" borderId="6" xfId="1" applyNumberFormat="1" applyFont="1" applyFill="1" applyBorder="1" applyAlignment="1">
      <alignment horizontal="center" wrapText="1"/>
    </xf>
    <xf numFmtId="39" fontId="6" fillId="0" borderId="6" xfId="1" applyNumberFormat="1" applyFont="1" applyFill="1" applyBorder="1" applyAlignment="1"/>
    <xf numFmtId="0" fontId="6" fillId="6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39" fontId="6" fillId="3" borderId="3" xfId="1" applyNumberFormat="1" applyFont="1" applyFill="1" applyBorder="1" applyAlignment="1">
      <alignment horizontal="centerContinuous" vertical="center"/>
    </xf>
    <xf numFmtId="39" fontId="6" fillId="0" borderId="6" xfId="1" applyNumberFormat="1" applyFont="1" applyBorder="1" applyAlignment="1"/>
    <xf numFmtId="0" fontId="6" fillId="5" borderId="6" xfId="0" applyFont="1" applyFill="1" applyBorder="1" applyAlignment="1">
      <alignment horizontal="center" wrapText="1"/>
    </xf>
    <xf numFmtId="4" fontId="7" fillId="0" borderId="1" xfId="1" applyNumberFormat="1" applyFont="1" applyBorder="1" applyAlignment="1">
      <alignment horizontal="left"/>
    </xf>
    <xf numFmtId="4" fontId="7" fillId="0" borderId="1" xfId="1" applyNumberFormat="1" applyFont="1" applyFill="1" applyBorder="1" applyAlignment="1"/>
    <xf numFmtId="39" fontId="8" fillId="0" borderId="0" xfId="1" applyNumberFormat="1" applyFont="1" applyAlignment="1">
      <alignment horizontal="center"/>
    </xf>
    <xf numFmtId="39" fontId="11" fillId="0" borderId="0" xfId="1" applyNumberFormat="1" applyFont="1" applyBorder="1" applyAlignment="1">
      <alignment horizontal="left" indent="1"/>
    </xf>
    <xf numFmtId="39" fontId="12" fillId="0" borderId="0" xfId="1" applyNumberFormat="1" applyFont="1" applyBorder="1" applyAlignment="1"/>
    <xf numFmtId="39" fontId="13" fillId="0" borderId="0" xfId="1" applyNumberFormat="1" applyFont="1" applyBorder="1" applyAlignment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19050</xdr:rowOff>
    </xdr:from>
    <xdr:to>
      <xdr:col>1</xdr:col>
      <xdr:colOff>914401</xdr:colOff>
      <xdr:row>5</xdr:row>
      <xdr:rowOff>0</xdr:rowOff>
    </xdr:to>
    <xdr:sp macro="" textlink="">
      <xdr:nvSpPr>
        <xdr:cNvPr id="2" name="Rounded Rectangle 1"/>
        <xdr:cNvSpPr/>
      </xdr:nvSpPr>
      <xdr:spPr>
        <a:xfrm>
          <a:off x="1285876" y="781050"/>
          <a:ext cx="895350" cy="552450"/>
        </a:xfrm>
        <a:prstGeom prst="roundRect">
          <a:avLst/>
        </a:prstGeom>
        <a:noFill/>
        <a:ln w="1270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904875</xdr:colOff>
      <xdr:row>4</xdr:row>
      <xdr:rowOff>180975</xdr:rowOff>
    </xdr:from>
    <xdr:to>
      <xdr:col>4</xdr:col>
      <xdr:colOff>28575</xdr:colOff>
      <xdr:row>11</xdr:row>
      <xdr:rowOff>28575</xdr:rowOff>
    </xdr:to>
    <xdr:cxnSp macro="">
      <xdr:nvCxnSpPr>
        <xdr:cNvPr id="4" name="Straight Arrow Connector 3"/>
        <xdr:cNvCxnSpPr/>
      </xdr:nvCxnSpPr>
      <xdr:spPr>
        <a:xfrm>
          <a:off x="2171700" y="1323975"/>
          <a:ext cx="1685925" cy="1114425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9525</xdr:rowOff>
    </xdr:from>
    <xdr:to>
      <xdr:col>2</xdr:col>
      <xdr:colOff>76200</xdr:colOff>
      <xdr:row>3</xdr:row>
      <xdr:rowOff>19050</xdr:rowOff>
    </xdr:to>
    <xdr:sp macro="" textlink="">
      <xdr:nvSpPr>
        <xdr:cNvPr id="7" name="Oval 6"/>
        <xdr:cNvSpPr/>
      </xdr:nvSpPr>
      <xdr:spPr>
        <a:xfrm>
          <a:off x="1457325" y="581025"/>
          <a:ext cx="819150" cy="200025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104775</xdr:colOff>
      <xdr:row>13</xdr:row>
      <xdr:rowOff>0</xdr:rowOff>
    </xdr:from>
    <xdr:to>
      <xdr:col>2</xdr:col>
      <xdr:colOff>66675</xdr:colOff>
      <xdr:row>15</xdr:row>
      <xdr:rowOff>38100</xdr:rowOff>
    </xdr:to>
    <xdr:sp macro="" textlink="">
      <xdr:nvSpPr>
        <xdr:cNvPr id="9" name="Oval 8"/>
        <xdr:cNvSpPr/>
      </xdr:nvSpPr>
      <xdr:spPr>
        <a:xfrm>
          <a:off x="1371600" y="2600325"/>
          <a:ext cx="895350" cy="419100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889688</xdr:colOff>
      <xdr:row>2</xdr:row>
      <xdr:rowOff>180257</xdr:rowOff>
    </xdr:from>
    <xdr:to>
      <xdr:col>3</xdr:col>
      <xdr:colOff>285750</xdr:colOff>
      <xdr:row>8</xdr:row>
      <xdr:rowOff>171450</xdr:rowOff>
    </xdr:to>
    <xdr:cxnSp macro="">
      <xdr:nvCxnSpPr>
        <xdr:cNvPr id="4" name="Straight Arrow Connector 3"/>
        <xdr:cNvCxnSpPr>
          <a:stCxn id="7" idx="5"/>
        </xdr:cNvCxnSpPr>
      </xdr:nvCxnSpPr>
      <xdr:spPr>
        <a:xfrm>
          <a:off x="2156513" y="751757"/>
          <a:ext cx="1148662" cy="1048468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15</xdr:row>
      <xdr:rowOff>104775</xdr:rowOff>
    </xdr:from>
    <xdr:to>
      <xdr:col>3</xdr:col>
      <xdr:colOff>114300</xdr:colOff>
      <xdr:row>15</xdr:row>
      <xdr:rowOff>114300</xdr:rowOff>
    </xdr:to>
    <xdr:cxnSp macro="">
      <xdr:nvCxnSpPr>
        <xdr:cNvPr id="5" name="Straight Arrow Connector 4"/>
        <xdr:cNvCxnSpPr/>
      </xdr:nvCxnSpPr>
      <xdr:spPr>
        <a:xfrm>
          <a:off x="2819400" y="3086100"/>
          <a:ext cx="314325" cy="9525"/>
        </a:xfrm>
        <a:prstGeom prst="straightConnector1">
          <a:avLst/>
        </a:prstGeom>
        <a:ln w="12700"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15</xdr:row>
      <xdr:rowOff>123825</xdr:rowOff>
    </xdr:from>
    <xdr:to>
      <xdr:col>2</xdr:col>
      <xdr:colOff>114299</xdr:colOff>
      <xdr:row>20</xdr:row>
      <xdr:rowOff>57150</xdr:rowOff>
    </xdr:to>
    <xdr:sp macro="" textlink="">
      <xdr:nvSpPr>
        <xdr:cNvPr id="6" name="Oval 5"/>
        <xdr:cNvSpPr/>
      </xdr:nvSpPr>
      <xdr:spPr>
        <a:xfrm>
          <a:off x="1438274" y="3219450"/>
          <a:ext cx="981075" cy="885825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142876</xdr:colOff>
      <xdr:row>1</xdr:row>
      <xdr:rowOff>352426</xdr:rowOff>
    </xdr:from>
    <xdr:to>
      <xdr:col>2</xdr:col>
      <xdr:colOff>47626</xdr:colOff>
      <xdr:row>3</xdr:row>
      <xdr:rowOff>104775</xdr:rowOff>
    </xdr:to>
    <xdr:sp macro="" textlink="">
      <xdr:nvSpPr>
        <xdr:cNvPr id="7" name="Oval 6"/>
        <xdr:cNvSpPr/>
      </xdr:nvSpPr>
      <xdr:spPr>
        <a:xfrm>
          <a:off x="1514476" y="542926"/>
          <a:ext cx="838200" cy="323849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619125</xdr:colOff>
      <xdr:row>20</xdr:row>
      <xdr:rowOff>104775</xdr:rowOff>
    </xdr:from>
    <xdr:to>
      <xdr:col>3</xdr:col>
      <xdr:colOff>114300</xdr:colOff>
      <xdr:row>20</xdr:row>
      <xdr:rowOff>114300</xdr:rowOff>
    </xdr:to>
    <xdr:cxnSp macro="">
      <xdr:nvCxnSpPr>
        <xdr:cNvPr id="8" name="Straight Arrow Connector 7"/>
        <xdr:cNvCxnSpPr/>
      </xdr:nvCxnSpPr>
      <xdr:spPr>
        <a:xfrm>
          <a:off x="2819400" y="3086100"/>
          <a:ext cx="314325" cy="9525"/>
        </a:xfrm>
        <a:prstGeom prst="straightConnector1">
          <a:avLst/>
        </a:prstGeom>
        <a:ln w="12700"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16</xdr:row>
      <xdr:rowOff>123826</xdr:rowOff>
    </xdr:from>
    <xdr:to>
      <xdr:col>2</xdr:col>
      <xdr:colOff>114299</xdr:colOff>
      <xdr:row>19</xdr:row>
      <xdr:rowOff>9526</xdr:rowOff>
    </xdr:to>
    <xdr:sp macro="" textlink="">
      <xdr:nvSpPr>
        <xdr:cNvPr id="5" name="Oval 4"/>
        <xdr:cNvSpPr/>
      </xdr:nvSpPr>
      <xdr:spPr>
        <a:xfrm>
          <a:off x="1438274" y="6391276"/>
          <a:ext cx="981075" cy="457200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142876</xdr:colOff>
      <xdr:row>1</xdr:row>
      <xdr:rowOff>352427</xdr:rowOff>
    </xdr:from>
    <xdr:to>
      <xdr:col>2</xdr:col>
      <xdr:colOff>47626</xdr:colOff>
      <xdr:row>3</xdr:row>
      <xdr:rowOff>57151</xdr:rowOff>
    </xdr:to>
    <xdr:sp macro="" textlink="">
      <xdr:nvSpPr>
        <xdr:cNvPr id="9" name="Oval 8"/>
        <xdr:cNvSpPr/>
      </xdr:nvSpPr>
      <xdr:spPr>
        <a:xfrm>
          <a:off x="1514476" y="3524252"/>
          <a:ext cx="838200" cy="276224"/>
        </a:xfrm>
        <a:prstGeom prst="ellipse">
          <a:avLst/>
        </a:prstGeom>
        <a:noFill/>
        <a:ln w="19050">
          <a:solidFill>
            <a:srgbClr val="00B05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19051</xdr:colOff>
      <xdr:row>2</xdr:row>
      <xdr:rowOff>161927</xdr:rowOff>
    </xdr:from>
    <xdr:to>
      <xdr:col>4</xdr:col>
      <xdr:colOff>66675</xdr:colOff>
      <xdr:row>14</xdr:row>
      <xdr:rowOff>9525</xdr:rowOff>
    </xdr:to>
    <xdr:cxnSp macro="">
      <xdr:nvCxnSpPr>
        <xdr:cNvPr id="12" name="Straight Arrow Connector 11"/>
        <xdr:cNvCxnSpPr/>
      </xdr:nvCxnSpPr>
      <xdr:spPr>
        <a:xfrm>
          <a:off x="2324101" y="733427"/>
          <a:ext cx="1685924" cy="2057398"/>
        </a:xfrm>
        <a:prstGeom prst="straightConnector1">
          <a:avLst/>
        </a:prstGeom>
        <a:ln w="12700">
          <a:solidFill>
            <a:srgbClr val="00B050"/>
          </a:solidFill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180976</xdr:rowOff>
    </xdr:from>
    <xdr:to>
      <xdr:col>2</xdr:col>
      <xdr:colOff>19050</xdr:colOff>
      <xdr:row>5</xdr:row>
      <xdr:rowOff>9526</xdr:rowOff>
    </xdr:to>
    <xdr:sp macro="" textlink="">
      <xdr:nvSpPr>
        <xdr:cNvPr id="14" name="Rounded Rectangle 13"/>
        <xdr:cNvSpPr/>
      </xdr:nvSpPr>
      <xdr:spPr>
        <a:xfrm>
          <a:off x="0" y="752476"/>
          <a:ext cx="2324100" cy="400050"/>
        </a:xfrm>
        <a:prstGeom prst="roundRect">
          <a:avLst/>
        </a:prstGeom>
        <a:noFill/>
        <a:ln w="19050">
          <a:solidFill>
            <a:schemeClr val="accent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19050</xdr:colOff>
      <xdr:row>21</xdr:row>
      <xdr:rowOff>19050</xdr:rowOff>
    </xdr:to>
    <xdr:sp macro="" textlink="">
      <xdr:nvSpPr>
        <xdr:cNvPr id="16" name="Rounded Rectangle 15"/>
        <xdr:cNvSpPr/>
      </xdr:nvSpPr>
      <xdr:spPr>
        <a:xfrm>
          <a:off x="0" y="3743325"/>
          <a:ext cx="2324100" cy="400050"/>
        </a:xfrm>
        <a:prstGeom prst="roundRect">
          <a:avLst/>
        </a:prstGeom>
        <a:noFill/>
        <a:ln w="19050">
          <a:solidFill>
            <a:schemeClr val="accent6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619125</xdr:colOff>
      <xdr:row>21</xdr:row>
      <xdr:rowOff>104775</xdr:rowOff>
    </xdr:from>
    <xdr:to>
      <xdr:col>3</xdr:col>
      <xdr:colOff>114300</xdr:colOff>
      <xdr:row>21</xdr:row>
      <xdr:rowOff>114300</xdr:rowOff>
    </xdr:to>
    <xdr:cxnSp macro="">
      <xdr:nvCxnSpPr>
        <xdr:cNvPr id="17" name="Straight Arrow Connector 16"/>
        <xdr:cNvCxnSpPr/>
      </xdr:nvCxnSpPr>
      <xdr:spPr>
        <a:xfrm>
          <a:off x="2924175" y="4038600"/>
          <a:ext cx="314325" cy="9525"/>
        </a:xfrm>
        <a:prstGeom prst="straightConnector1">
          <a:avLst/>
        </a:prstGeom>
        <a:ln w="12700"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workbookViewId="0"/>
  </sheetViews>
  <sheetFormatPr defaultColWidth="11.42578125" defaultRowHeight="15"/>
  <cols>
    <col min="1" max="1" width="19" style="2" customWidth="1"/>
    <col min="2" max="2" width="14.28515625" style="7" customWidth="1"/>
    <col min="3" max="15" width="12.28515625" style="7" customWidth="1"/>
    <col min="16" max="16" width="1" style="2" customWidth="1"/>
    <col min="17" max="17" width="12.28515625" style="22" customWidth="1"/>
    <col min="18" max="16384" width="11.42578125" style="2"/>
  </cols>
  <sheetData>
    <row r="1" spans="1:18">
      <c r="A1" s="43" t="s">
        <v>87</v>
      </c>
      <c r="B1" s="54"/>
      <c r="C1" s="8" t="s">
        <v>88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21" t="s">
        <v>14</v>
      </c>
      <c r="Q2" s="23" t="s">
        <v>16</v>
      </c>
    </row>
    <row r="3" spans="1:18">
      <c r="A3" s="30" t="s">
        <v>89</v>
      </c>
      <c r="B3" s="1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1">
        <f>SUM(C3:N3)</f>
        <v>0</v>
      </c>
      <c r="Q3" s="25">
        <f>B3-O3</f>
        <v>0</v>
      </c>
    </row>
    <row r="4" spans="1:18">
      <c r="A4" s="30" t="s">
        <v>90</v>
      </c>
      <c r="B4" s="1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1">
        <f t="shared" ref="O4:O11" si="0">SUM(C4:N4)</f>
        <v>0</v>
      </c>
      <c r="Q4" s="25">
        <f t="shared" ref="Q4:Q11" si="1">B4-O4</f>
        <v>0</v>
      </c>
    </row>
    <row r="5" spans="1:18">
      <c r="A5" s="30" t="s">
        <v>91</v>
      </c>
      <c r="B5" s="1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1">
        <f t="shared" si="0"/>
        <v>0</v>
      </c>
      <c r="Q5" s="25">
        <f t="shared" si="1"/>
        <v>0</v>
      </c>
    </row>
    <row r="6" spans="1:18">
      <c r="A6" s="30" t="s">
        <v>92</v>
      </c>
      <c r="B6" s="1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1">
        <f t="shared" si="0"/>
        <v>0</v>
      </c>
      <c r="Q6" s="25">
        <f t="shared" si="1"/>
        <v>0</v>
      </c>
    </row>
    <row r="7" spans="1:18">
      <c r="A7" s="30" t="s">
        <v>93</v>
      </c>
      <c r="B7" s="18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1">
        <f t="shared" si="0"/>
        <v>0</v>
      </c>
      <c r="Q7" s="25">
        <f t="shared" si="1"/>
        <v>0</v>
      </c>
    </row>
    <row r="8" spans="1:18">
      <c r="A8" s="30" t="s">
        <v>94</v>
      </c>
      <c r="B8" s="18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1">
        <f t="shared" si="0"/>
        <v>0</v>
      </c>
      <c r="Q8" s="25">
        <f t="shared" si="1"/>
        <v>0</v>
      </c>
    </row>
    <row r="9" spans="1:18">
      <c r="A9" s="30" t="s">
        <v>95</v>
      </c>
      <c r="B9" s="1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1">
        <f t="shared" si="0"/>
        <v>0</v>
      </c>
      <c r="Q9" s="25">
        <f t="shared" si="1"/>
        <v>0</v>
      </c>
    </row>
    <row r="10" spans="1:18">
      <c r="A10" s="30" t="s">
        <v>96</v>
      </c>
      <c r="B10" s="18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1">
        <f t="shared" si="0"/>
        <v>0</v>
      </c>
      <c r="Q10" s="25">
        <f t="shared" si="1"/>
        <v>0</v>
      </c>
    </row>
    <row r="11" spans="1:18">
      <c r="A11" s="30" t="s">
        <v>97</v>
      </c>
      <c r="B11" s="1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1">
        <f t="shared" si="0"/>
        <v>0</v>
      </c>
      <c r="Q11" s="25">
        <f t="shared" si="1"/>
        <v>0</v>
      </c>
    </row>
    <row r="12" spans="1:18" ht="8.25" customHeight="1">
      <c r="A12" s="36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/>
      <c r="Q12" s="26"/>
      <c r="R12" s="3" t="s">
        <v>5</v>
      </c>
    </row>
    <row r="13" spans="1:18">
      <c r="A13" s="36"/>
      <c r="B13" s="20">
        <f t="shared" ref="B13:O13" si="2">SUM(B3:B12)</f>
        <v>0</v>
      </c>
      <c r="C13" s="37">
        <f t="shared" si="2"/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  <c r="O13" s="38">
        <f t="shared" si="2"/>
        <v>0</v>
      </c>
      <c r="Q13" s="26">
        <f>SUM(Q3:Q12)</f>
        <v>0</v>
      </c>
    </row>
    <row r="14" spans="1:18" ht="15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Q14" s="40" t="s">
        <v>20</v>
      </c>
    </row>
    <row r="15" spans="1:18" ht="15.75" customHeight="1">
      <c r="A15" s="5"/>
      <c r="B15" s="14"/>
      <c r="C15" s="15"/>
      <c r="Q15" s="60" t="s">
        <v>19</v>
      </c>
    </row>
    <row r="16" spans="1:18">
      <c r="C16" s="13"/>
    </row>
    <row r="17" spans="1:22">
      <c r="A17" s="64" t="s">
        <v>45</v>
      </c>
      <c r="B17" s="65"/>
      <c r="C17" s="66"/>
    </row>
    <row r="18" spans="1:22">
      <c r="A18" s="42" t="s">
        <v>98</v>
      </c>
      <c r="B18" s="16" t="s">
        <v>99</v>
      </c>
      <c r="C18" s="28"/>
      <c r="D18" s="17"/>
    </row>
    <row r="19" spans="1:22">
      <c r="A19" s="58"/>
      <c r="B19" s="17"/>
      <c r="C19" s="28" t="s">
        <v>23</v>
      </c>
      <c r="D19" s="17"/>
    </row>
    <row r="20" spans="1:22">
      <c r="A20" s="30"/>
      <c r="B20" s="17"/>
      <c r="C20" s="28" t="s">
        <v>23</v>
      </c>
      <c r="D20" s="17"/>
    </row>
    <row r="21" spans="1:22">
      <c r="A21" s="27"/>
      <c r="B21" s="17"/>
      <c r="C21" s="28" t="s">
        <v>23</v>
      </c>
      <c r="D21" s="17"/>
    </row>
    <row r="22" spans="1:22">
      <c r="A22" s="27"/>
      <c r="B22" s="17"/>
      <c r="C22" s="28" t="s">
        <v>23</v>
      </c>
      <c r="D22" s="17"/>
    </row>
    <row r="23" spans="1:22" ht="3.75" customHeight="1">
      <c r="A23" s="27"/>
      <c r="B23" s="33"/>
      <c r="C23" s="31"/>
      <c r="D23" s="17"/>
    </row>
    <row r="24" spans="1:22">
      <c r="A24" s="32" t="s">
        <v>17</v>
      </c>
      <c r="B24" s="33">
        <f>SUM(B18:B23)</f>
        <v>0</v>
      </c>
      <c r="C24" s="34"/>
      <c r="D24" s="17" t="s">
        <v>5</v>
      </c>
    </row>
    <row r="25" spans="1:22">
      <c r="A25" s="6"/>
      <c r="B25" s="17"/>
      <c r="C25" s="17"/>
    </row>
    <row r="26" spans="1:22">
      <c r="A26" s="6"/>
      <c r="B26" s="17"/>
      <c r="C26" s="17"/>
    </row>
    <row r="27" spans="1:22">
      <c r="A27" s="6"/>
      <c r="B27" s="17"/>
      <c r="C27" s="17"/>
    </row>
    <row r="28" spans="1:22">
      <c r="A28" s="6"/>
      <c r="B28" s="17"/>
      <c r="C28" s="17"/>
    </row>
    <row r="29" spans="1:22">
      <c r="A29" s="6"/>
      <c r="B29" s="17"/>
      <c r="C29" s="17"/>
    </row>
    <row r="30" spans="1:22">
      <c r="A30" s="6"/>
      <c r="B30" s="17"/>
      <c r="C30" s="17"/>
      <c r="V30" s="2" t="s">
        <v>5</v>
      </c>
    </row>
    <row r="31" spans="1:22">
      <c r="A31" s="6"/>
      <c r="B31" s="17"/>
      <c r="C31" s="17"/>
    </row>
    <row r="32" spans="1:22" s="7" customFormat="1">
      <c r="A32" s="6"/>
      <c r="B32" s="17"/>
      <c r="C32" s="17"/>
      <c r="P32" s="2"/>
      <c r="Q32" s="22"/>
      <c r="R32" s="2"/>
      <c r="S32" s="2"/>
      <c r="T32" s="2"/>
      <c r="U32" s="2"/>
      <c r="V32" s="2"/>
    </row>
    <row r="33" spans="1:22" s="7" customFormat="1">
      <c r="A33" s="6"/>
      <c r="B33" s="17"/>
      <c r="C33" s="17"/>
      <c r="P33" s="2"/>
      <c r="Q33" s="22"/>
      <c r="R33" s="2"/>
      <c r="S33" s="2"/>
      <c r="T33" s="2"/>
      <c r="U33" s="2"/>
      <c r="V33" s="2"/>
    </row>
    <row r="34" spans="1:22" s="7" customFormat="1">
      <c r="A34" s="6"/>
      <c r="B34" s="17"/>
      <c r="C34" s="17"/>
      <c r="P34" s="2"/>
      <c r="Q34" s="22"/>
      <c r="R34" s="2"/>
      <c r="S34" s="2"/>
      <c r="T34" s="2"/>
      <c r="U34" s="2"/>
      <c r="V34" s="2"/>
    </row>
    <row r="35" spans="1:22" s="7" customFormat="1">
      <c r="A35" s="6"/>
      <c r="B35" s="17"/>
      <c r="C35" s="17"/>
      <c r="P35" s="2"/>
      <c r="Q35" s="22"/>
      <c r="R35" s="2"/>
      <c r="S35" s="2"/>
      <c r="T35" s="2"/>
      <c r="U35" s="2"/>
      <c r="V35" s="2"/>
    </row>
    <row r="36" spans="1:22" s="7" customFormat="1">
      <c r="A36" s="6"/>
      <c r="B36" s="17"/>
      <c r="C36" s="17"/>
      <c r="P36" s="2"/>
      <c r="Q36" s="22"/>
      <c r="R36" s="2"/>
      <c r="S36" s="2"/>
      <c r="T36" s="2"/>
      <c r="U36" s="2"/>
      <c r="V36" s="2"/>
    </row>
  </sheetData>
  <mergeCells count="1">
    <mergeCell ref="A17:C17"/>
  </mergeCells>
  <pageMargins left="0.42" right="0.28000000000000003" top="0.65" bottom="0.55000000000000004" header="0.3" footer="0.3"/>
  <pageSetup paperSize="5" scale="83" fitToHeight="0" orientation="landscape" r:id="rId1"/>
  <headerFooter>
    <oddHeader>&amp;C&amp;"-,Bold"&amp;12 20xx-xx Payroll Reconciliation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6"/>
  <sheetViews>
    <sheetView workbookViewId="0"/>
  </sheetViews>
  <sheetFormatPr defaultColWidth="11.42578125" defaultRowHeight="15"/>
  <cols>
    <col min="1" max="1" width="19" style="2" customWidth="1"/>
    <col min="2" max="2" width="14.28515625" style="7" customWidth="1"/>
    <col min="3" max="15" width="12.28515625" style="7" customWidth="1"/>
    <col min="16" max="16" width="1" style="2" customWidth="1"/>
    <col min="17" max="17" width="12.28515625" style="22" customWidth="1"/>
    <col min="18" max="16384" width="11.42578125" style="2"/>
  </cols>
  <sheetData>
    <row r="1" spans="1:18" ht="30">
      <c r="A1" s="43" t="s">
        <v>40</v>
      </c>
      <c r="B1" s="54"/>
      <c r="C1" s="8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21" t="s">
        <v>14</v>
      </c>
      <c r="Q2" s="23" t="s">
        <v>16</v>
      </c>
    </row>
    <row r="3" spans="1:18">
      <c r="A3" s="30" t="s">
        <v>30</v>
      </c>
      <c r="B3" s="18">
        <v>110900</v>
      </c>
      <c r="C3" s="35">
        <v>9241.67</v>
      </c>
      <c r="D3" s="35">
        <v>9241.67</v>
      </c>
      <c r="E3" s="35">
        <v>9241.67</v>
      </c>
      <c r="F3" s="35">
        <v>9241.67</v>
      </c>
      <c r="G3" s="35">
        <v>9241.67</v>
      </c>
      <c r="H3" s="35">
        <v>9241.67</v>
      </c>
      <c r="I3" s="35">
        <v>9241.67</v>
      </c>
      <c r="J3" s="35">
        <v>9241.67</v>
      </c>
      <c r="K3" s="35">
        <v>9241.67</v>
      </c>
      <c r="L3" s="35">
        <v>9241.67</v>
      </c>
      <c r="M3" s="35">
        <v>9241.67</v>
      </c>
      <c r="N3" s="35">
        <v>9241.67</v>
      </c>
      <c r="O3" s="31">
        <f>SUM(C3:N3)</f>
        <v>110900.04</v>
      </c>
      <c r="Q3" s="25">
        <f>B3-O3</f>
        <v>-3.9999999993597157E-2</v>
      </c>
    </row>
    <row r="4" spans="1:18">
      <c r="A4" s="30" t="s">
        <v>31</v>
      </c>
      <c r="B4" s="18">
        <f>120600-40200</f>
        <v>80400</v>
      </c>
      <c r="C4" s="35">
        <v>10050</v>
      </c>
      <c r="D4" s="35">
        <v>10050</v>
      </c>
      <c r="E4" s="35">
        <v>10050</v>
      </c>
      <c r="F4" s="35">
        <v>10050</v>
      </c>
      <c r="G4" s="35"/>
      <c r="H4" s="35"/>
      <c r="I4" s="35"/>
      <c r="J4" s="35"/>
      <c r="K4" s="35">
        <v>10050</v>
      </c>
      <c r="L4" s="35">
        <v>10050</v>
      </c>
      <c r="M4" s="35">
        <v>10050</v>
      </c>
      <c r="N4" s="35">
        <v>10050</v>
      </c>
      <c r="O4" s="31">
        <f t="shared" ref="O4:O11" si="0">SUM(C4:N4)</f>
        <v>80400</v>
      </c>
      <c r="Q4" s="25">
        <f t="shared" ref="Q4:Q11" si="1">B4-O4</f>
        <v>0</v>
      </c>
    </row>
    <row r="5" spans="1:18">
      <c r="A5" s="30" t="s">
        <v>28</v>
      </c>
      <c r="B5" s="18">
        <v>156700</v>
      </c>
      <c r="C5" s="35">
        <v>13058.33</v>
      </c>
      <c r="D5" s="35">
        <v>13058.33</v>
      </c>
      <c r="E5" s="35">
        <v>13058.33</v>
      </c>
      <c r="F5" s="35">
        <v>13058.33</v>
      </c>
      <c r="G5" s="35">
        <v>13058.33</v>
      </c>
      <c r="H5" s="35">
        <v>13058.33</v>
      </c>
      <c r="I5" s="35">
        <v>13058.33</v>
      </c>
      <c r="J5" s="35">
        <v>13058.33</v>
      </c>
      <c r="K5" s="35">
        <v>13058.33</v>
      </c>
      <c r="L5" s="35">
        <v>13058.33</v>
      </c>
      <c r="M5" s="35">
        <v>13058.33</v>
      </c>
      <c r="N5" s="35">
        <v>13058.33</v>
      </c>
      <c r="O5" s="31">
        <f t="shared" si="0"/>
        <v>156699.96</v>
      </c>
      <c r="Q5" s="25">
        <f t="shared" si="1"/>
        <v>4.0000000008149073E-2</v>
      </c>
    </row>
    <row r="6" spans="1:18">
      <c r="A6" s="30" t="s">
        <v>29</v>
      </c>
      <c r="B6" s="18">
        <v>106800</v>
      </c>
      <c r="C6" s="35">
        <v>8900</v>
      </c>
      <c r="D6" s="35">
        <v>8900</v>
      </c>
      <c r="E6" s="35">
        <v>8900</v>
      </c>
      <c r="F6" s="35">
        <v>8900</v>
      </c>
      <c r="G6" s="35">
        <v>8900</v>
      </c>
      <c r="H6" s="35">
        <v>8900</v>
      </c>
      <c r="I6" s="35">
        <v>8900</v>
      </c>
      <c r="J6" s="35">
        <v>8900</v>
      </c>
      <c r="K6" s="35">
        <v>8900</v>
      </c>
      <c r="L6" s="35">
        <v>8900</v>
      </c>
      <c r="M6" s="35">
        <v>8900</v>
      </c>
      <c r="N6" s="35">
        <v>8900</v>
      </c>
      <c r="O6" s="31">
        <f t="shared" si="0"/>
        <v>106800</v>
      </c>
      <c r="Q6" s="25">
        <f t="shared" si="1"/>
        <v>0</v>
      </c>
    </row>
    <row r="7" spans="1:18">
      <c r="A7" s="30" t="s">
        <v>35</v>
      </c>
      <c r="B7" s="18">
        <v>15000</v>
      </c>
      <c r="C7" s="35">
        <v>1250</v>
      </c>
      <c r="D7" s="35">
        <v>1250</v>
      </c>
      <c r="E7" s="35">
        <v>1250</v>
      </c>
      <c r="F7" s="35">
        <v>1250</v>
      </c>
      <c r="G7" s="35">
        <v>1250</v>
      </c>
      <c r="H7" s="35">
        <v>1250</v>
      </c>
      <c r="I7" s="35">
        <v>1250</v>
      </c>
      <c r="J7" s="35">
        <v>1250</v>
      </c>
      <c r="K7" s="35">
        <v>1250</v>
      </c>
      <c r="L7" s="35">
        <v>1250</v>
      </c>
      <c r="M7" s="35">
        <v>1250</v>
      </c>
      <c r="N7" s="35">
        <v>1250</v>
      </c>
      <c r="O7" s="31">
        <f t="shared" si="0"/>
        <v>15000</v>
      </c>
      <c r="Q7" s="25">
        <f t="shared" si="1"/>
        <v>0</v>
      </c>
    </row>
    <row r="8" spans="1:18">
      <c r="A8" s="30" t="s">
        <v>34</v>
      </c>
      <c r="B8" s="18">
        <v>95200</v>
      </c>
      <c r="C8" s="35">
        <v>7933.33</v>
      </c>
      <c r="D8" s="35">
        <v>7933.33</v>
      </c>
      <c r="E8" s="35">
        <v>7933.33</v>
      </c>
      <c r="F8" s="35">
        <v>7933.33</v>
      </c>
      <c r="G8" s="35">
        <v>7933.33</v>
      </c>
      <c r="H8" s="35">
        <v>7933.33</v>
      </c>
      <c r="I8" s="35">
        <v>7933.33</v>
      </c>
      <c r="J8" s="35">
        <v>7933.33</v>
      </c>
      <c r="K8" s="35">
        <v>7933.33</v>
      </c>
      <c r="L8" s="35">
        <v>7933.33</v>
      </c>
      <c r="M8" s="35">
        <v>7933.33</v>
      </c>
      <c r="N8" s="35">
        <v>7933.33</v>
      </c>
      <c r="O8" s="31">
        <f t="shared" si="0"/>
        <v>95199.96</v>
      </c>
      <c r="Q8" s="25">
        <f t="shared" si="1"/>
        <v>3.9999999993597157E-2</v>
      </c>
    </row>
    <row r="9" spans="1:18">
      <c r="A9" s="30" t="s">
        <v>33</v>
      </c>
      <c r="B9" s="18">
        <v>108200</v>
      </c>
      <c r="C9" s="35">
        <v>9016.67</v>
      </c>
      <c r="D9" s="35">
        <v>9016.67</v>
      </c>
      <c r="E9" s="35">
        <v>9016.67</v>
      </c>
      <c r="F9" s="35">
        <v>9016.67</v>
      </c>
      <c r="G9" s="35">
        <v>9016.67</v>
      </c>
      <c r="H9" s="35">
        <v>9016.67</v>
      </c>
      <c r="I9" s="35">
        <v>9016.67</v>
      </c>
      <c r="J9" s="35">
        <v>9016.67</v>
      </c>
      <c r="K9" s="35">
        <v>9016.67</v>
      </c>
      <c r="L9" s="35">
        <v>9016.67</v>
      </c>
      <c r="M9" s="35">
        <v>9016.67</v>
      </c>
      <c r="N9" s="35">
        <v>9016.67</v>
      </c>
      <c r="O9" s="31">
        <f t="shared" si="0"/>
        <v>108200.04</v>
      </c>
      <c r="Q9" s="25">
        <f t="shared" si="1"/>
        <v>-3.9999999993597157E-2</v>
      </c>
    </row>
    <row r="10" spans="1:18">
      <c r="A10" s="30" t="s">
        <v>32</v>
      </c>
      <c r="B10" s="18">
        <v>92400</v>
      </c>
      <c r="C10" s="35">
        <v>7700</v>
      </c>
      <c r="D10" s="35">
        <v>7700</v>
      </c>
      <c r="E10" s="35">
        <v>7700</v>
      </c>
      <c r="F10" s="35">
        <v>7700</v>
      </c>
      <c r="G10" s="35">
        <v>7700</v>
      </c>
      <c r="H10" s="35">
        <v>7700</v>
      </c>
      <c r="I10" s="35">
        <v>7700</v>
      </c>
      <c r="J10" s="35">
        <v>7700</v>
      </c>
      <c r="K10" s="35">
        <v>7700</v>
      </c>
      <c r="L10" s="35">
        <v>7700</v>
      </c>
      <c r="M10" s="35">
        <v>7700</v>
      </c>
      <c r="N10" s="35">
        <v>7700</v>
      </c>
      <c r="O10" s="31">
        <f t="shared" si="0"/>
        <v>92400</v>
      </c>
      <c r="Q10" s="25">
        <f t="shared" si="1"/>
        <v>0</v>
      </c>
    </row>
    <row r="11" spans="1:18">
      <c r="A11" s="30" t="s">
        <v>27</v>
      </c>
      <c r="B11" s="18">
        <v>238900</v>
      </c>
      <c r="C11" s="35">
        <v>19908.330000000002</v>
      </c>
      <c r="D11" s="35">
        <v>19908.330000000002</v>
      </c>
      <c r="E11" s="35">
        <v>19908.330000000002</v>
      </c>
      <c r="F11" s="35">
        <v>19908.330000000002</v>
      </c>
      <c r="G11" s="35">
        <v>19908.330000000002</v>
      </c>
      <c r="H11" s="35">
        <v>19908.330000000002</v>
      </c>
      <c r="I11" s="35">
        <v>19908.330000000002</v>
      </c>
      <c r="J11" s="35">
        <v>19908.330000000002</v>
      </c>
      <c r="K11" s="35">
        <v>19908.330000000002</v>
      </c>
      <c r="L11" s="35">
        <v>19908.330000000002</v>
      </c>
      <c r="M11" s="35">
        <v>19908.330000000002</v>
      </c>
      <c r="N11" s="35">
        <v>19908.330000000002</v>
      </c>
      <c r="O11" s="31">
        <f t="shared" si="0"/>
        <v>238899.96000000008</v>
      </c>
      <c r="Q11" s="25">
        <f t="shared" si="1"/>
        <v>3.9999999920837581E-2</v>
      </c>
    </row>
    <row r="12" spans="1:18" ht="8.25" customHeight="1">
      <c r="A12" s="36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/>
      <c r="Q12" s="26"/>
      <c r="R12" s="3" t="s">
        <v>5</v>
      </c>
    </row>
    <row r="13" spans="1:18">
      <c r="A13" s="36"/>
      <c r="B13" s="20">
        <f t="shared" ref="B13:O13" si="2">SUM(B3:B12)</f>
        <v>1004500</v>
      </c>
      <c r="C13" s="37">
        <f t="shared" si="2"/>
        <v>87058.33</v>
      </c>
      <c r="D13" s="37">
        <f t="shared" si="2"/>
        <v>87058.33</v>
      </c>
      <c r="E13" s="37">
        <f t="shared" si="2"/>
        <v>87058.33</v>
      </c>
      <c r="F13" s="37">
        <f t="shared" si="2"/>
        <v>87058.33</v>
      </c>
      <c r="G13" s="37">
        <f t="shared" si="2"/>
        <v>77008.33</v>
      </c>
      <c r="H13" s="37">
        <f t="shared" si="2"/>
        <v>77008.33</v>
      </c>
      <c r="I13" s="37">
        <f t="shared" si="2"/>
        <v>77008.33</v>
      </c>
      <c r="J13" s="37">
        <f t="shared" si="2"/>
        <v>77008.33</v>
      </c>
      <c r="K13" s="37">
        <f t="shared" si="2"/>
        <v>87058.33</v>
      </c>
      <c r="L13" s="37">
        <f t="shared" si="2"/>
        <v>87058.33</v>
      </c>
      <c r="M13" s="37">
        <f t="shared" si="2"/>
        <v>87058.33</v>
      </c>
      <c r="N13" s="37">
        <f t="shared" si="2"/>
        <v>87058.33</v>
      </c>
      <c r="O13" s="38">
        <f t="shared" si="2"/>
        <v>1004499.9600000001</v>
      </c>
      <c r="Q13" s="26">
        <f>SUM(Q3:Q12)</f>
        <v>3.9999999935389496E-2</v>
      </c>
    </row>
    <row r="14" spans="1:18" ht="15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Q14" s="40" t="s">
        <v>20</v>
      </c>
    </row>
    <row r="15" spans="1:18" ht="15.75" customHeight="1">
      <c r="A15" s="5"/>
      <c r="B15" s="14"/>
      <c r="C15" s="15"/>
      <c r="Q15" s="60" t="s">
        <v>19</v>
      </c>
    </row>
    <row r="16" spans="1:18">
      <c r="C16" s="13"/>
    </row>
    <row r="17" spans="1:22">
      <c r="A17" s="64" t="s">
        <v>45</v>
      </c>
      <c r="B17" s="65"/>
      <c r="C17" s="66"/>
    </row>
    <row r="18" spans="1:22" ht="30">
      <c r="A18" s="42" t="s">
        <v>18</v>
      </c>
      <c r="B18" s="16">
        <v>1044700</v>
      </c>
      <c r="C18" s="28"/>
      <c r="D18" s="17"/>
    </row>
    <row r="19" spans="1:22">
      <c r="A19" s="58" t="s">
        <v>52</v>
      </c>
      <c r="B19" s="17">
        <v>-40200</v>
      </c>
      <c r="C19" s="28" t="s">
        <v>53</v>
      </c>
      <c r="D19" s="17"/>
    </row>
    <row r="20" spans="1:22">
      <c r="A20" s="30"/>
      <c r="B20" s="17"/>
      <c r="C20" s="28" t="s">
        <v>23</v>
      </c>
      <c r="D20" s="17"/>
    </row>
    <row r="21" spans="1:22">
      <c r="A21" s="27"/>
      <c r="B21" s="17"/>
      <c r="C21" s="28" t="s">
        <v>23</v>
      </c>
      <c r="D21" s="17"/>
    </row>
    <row r="22" spans="1:22">
      <c r="A22" s="27"/>
      <c r="B22" s="17"/>
      <c r="C22" s="28" t="s">
        <v>23</v>
      </c>
      <c r="D22" s="17"/>
    </row>
    <row r="23" spans="1:22" ht="3.75" customHeight="1">
      <c r="A23" s="27"/>
      <c r="B23" s="33"/>
      <c r="C23" s="31"/>
      <c r="D23" s="17"/>
    </row>
    <row r="24" spans="1:22">
      <c r="A24" s="32" t="s">
        <v>17</v>
      </c>
      <c r="B24" s="33">
        <f>SUM(B18:B23)</f>
        <v>1004500</v>
      </c>
      <c r="C24" s="34"/>
      <c r="D24" s="17" t="s">
        <v>5</v>
      </c>
    </row>
    <row r="25" spans="1:22">
      <c r="A25" s="6"/>
      <c r="B25" s="17"/>
      <c r="C25" s="17"/>
    </row>
    <row r="26" spans="1:22">
      <c r="A26" s="6"/>
      <c r="B26" s="17"/>
      <c r="C26" s="17"/>
    </row>
    <row r="27" spans="1:22">
      <c r="A27" s="6"/>
      <c r="B27" s="17"/>
      <c r="C27" s="17"/>
    </row>
    <row r="28" spans="1:22">
      <c r="A28" s="6"/>
      <c r="B28" s="17"/>
      <c r="C28" s="17"/>
    </row>
    <row r="29" spans="1:22">
      <c r="A29" s="6"/>
      <c r="B29" s="17"/>
      <c r="C29" s="17"/>
    </row>
    <row r="30" spans="1:22">
      <c r="A30" s="6"/>
      <c r="B30" s="17"/>
      <c r="C30" s="17"/>
      <c r="V30" s="2" t="s">
        <v>5</v>
      </c>
    </row>
    <row r="31" spans="1:22">
      <c r="A31" s="6"/>
      <c r="B31" s="17"/>
      <c r="C31" s="17"/>
    </row>
    <row r="32" spans="1:22">
      <c r="A32" s="6"/>
      <c r="B32" s="17"/>
      <c r="C32" s="17"/>
    </row>
    <row r="33" spans="1:3">
      <c r="A33" s="6"/>
      <c r="B33" s="17"/>
      <c r="C33" s="17"/>
    </row>
    <row r="34" spans="1:3">
      <c r="A34" s="6"/>
      <c r="B34" s="17"/>
      <c r="C34" s="17"/>
    </row>
    <row r="35" spans="1:3">
      <c r="A35" s="6"/>
      <c r="B35" s="17"/>
      <c r="C35" s="17"/>
    </row>
    <row r="36" spans="1:3">
      <c r="A36" s="6"/>
      <c r="B36" s="17"/>
      <c r="C36" s="17"/>
    </row>
  </sheetData>
  <mergeCells count="1">
    <mergeCell ref="A17:C17"/>
  </mergeCells>
  <pageMargins left="0.42" right="0.28000000000000003" top="0.65" bottom="0.55000000000000004" header="0.3" footer="0.3"/>
  <pageSetup paperSize="5" scale="83" fitToHeight="0" orientation="landscape" r:id="rId1"/>
  <headerFooter>
    <oddHeader>&amp;C&amp;"-,Bold"&amp;12 2018-19 Sub 0 Payroll Reconciliation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R19"/>
  <sheetViews>
    <sheetView zoomScaleNormal="100" workbookViewId="0"/>
  </sheetViews>
  <sheetFormatPr defaultColWidth="11.42578125" defaultRowHeight="15"/>
  <cols>
    <col min="1" max="1" width="19" style="2" customWidth="1"/>
    <col min="2" max="2" width="13.85546875" style="7" customWidth="1"/>
    <col min="3" max="15" width="12.28515625" style="7" customWidth="1"/>
    <col min="16" max="16" width="1" style="2" customWidth="1"/>
    <col min="17" max="17" width="12.5703125" style="22" customWidth="1"/>
    <col min="18" max="16384" width="11.42578125" style="2"/>
  </cols>
  <sheetData>
    <row r="1" spans="1:18" ht="30" customHeight="1">
      <c r="A1" s="44" t="s">
        <v>39</v>
      </c>
      <c r="B1" s="54"/>
      <c r="C1" s="8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51" t="s">
        <v>14</v>
      </c>
      <c r="Q2" s="23" t="s">
        <v>16</v>
      </c>
    </row>
    <row r="3" spans="1:18">
      <c r="A3" s="59" t="s">
        <v>36</v>
      </c>
      <c r="B3" s="18">
        <f>51762+1545</f>
        <v>53307</v>
      </c>
      <c r="C3" s="35">
        <f>1983.2*2</f>
        <v>3966.4</v>
      </c>
      <c r="D3" s="35">
        <f>2101.6*2</f>
        <v>4203.2</v>
      </c>
      <c r="E3" s="35">
        <f>2149.6+2042.41</f>
        <v>4192.01</v>
      </c>
      <c r="F3" s="35">
        <v>4084.8</v>
      </c>
      <c r="G3" s="35">
        <v>4084.8</v>
      </c>
      <c r="H3" s="35">
        <v>6127.21</v>
      </c>
      <c r="I3" s="35">
        <v>4084.8</v>
      </c>
      <c r="J3" s="35">
        <v>4084.81</v>
      </c>
      <c r="K3" s="35">
        <v>4084.8</v>
      </c>
      <c r="L3" s="35">
        <v>4084.8</v>
      </c>
      <c r="M3" s="35">
        <v>6127.21</v>
      </c>
      <c r="N3" s="35">
        <v>4084.8</v>
      </c>
      <c r="O3" s="49">
        <f>SUM(C3:N3)</f>
        <v>53209.640000000007</v>
      </c>
      <c r="Q3" s="24">
        <f>B3-O3</f>
        <v>97.359999999993306</v>
      </c>
    </row>
    <row r="4" spans="1:18">
      <c r="A4" s="41" t="s">
        <v>38</v>
      </c>
      <c r="B4" s="18">
        <f>84901+2547</f>
        <v>87448</v>
      </c>
      <c r="C4" s="35">
        <v>7075.1</v>
      </c>
      <c r="D4" s="35">
        <v>7499.6</v>
      </c>
      <c r="E4" s="35">
        <v>7287.35</v>
      </c>
      <c r="F4" s="35">
        <v>7287.35</v>
      </c>
      <c r="G4" s="35">
        <v>7287.35</v>
      </c>
      <c r="H4" s="35">
        <v>7287.35</v>
      </c>
      <c r="I4" s="35">
        <v>7287.35</v>
      </c>
      <c r="J4" s="35">
        <v>7287.35</v>
      </c>
      <c r="K4" s="35">
        <v>7287.35</v>
      </c>
      <c r="L4" s="35">
        <v>7287.35</v>
      </c>
      <c r="M4" s="35">
        <v>7287.35</v>
      </c>
      <c r="N4" s="35">
        <v>7287.35</v>
      </c>
      <c r="O4" s="49">
        <f>SUM(C4:N4)</f>
        <v>87448.200000000012</v>
      </c>
      <c r="Q4" s="25">
        <f>B4-O4</f>
        <v>-0.20000000001164153</v>
      </c>
    </row>
    <row r="5" spans="1:18">
      <c r="A5" s="59" t="s">
        <v>46</v>
      </c>
      <c r="B5" s="18">
        <f>54476+1634+2700</f>
        <v>58810</v>
      </c>
      <c r="C5" s="35">
        <f>2087.2*2</f>
        <v>4174.3999999999996</v>
      </c>
      <c r="D5" s="35">
        <f>2212*2</f>
        <v>4424</v>
      </c>
      <c r="E5" s="35">
        <f>2149.6+2149.6</f>
        <v>4299.2</v>
      </c>
      <c r="F5" s="35">
        <v>4299.2</v>
      </c>
      <c r="G5" s="35">
        <v>4600</v>
      </c>
      <c r="H5" s="35">
        <v>6900</v>
      </c>
      <c r="I5" s="35">
        <v>4600</v>
      </c>
      <c r="J5" s="35">
        <v>4600</v>
      </c>
      <c r="K5" s="35">
        <v>4600</v>
      </c>
      <c r="L5" s="35">
        <v>4600</v>
      </c>
      <c r="M5" s="35">
        <v>6900</v>
      </c>
      <c r="N5" s="35">
        <v>4600</v>
      </c>
      <c r="O5" s="49">
        <f>SUM(C5:N5)</f>
        <v>58596.800000000003</v>
      </c>
      <c r="Q5" s="25">
        <f>B5-O5</f>
        <v>213.19999999999709</v>
      </c>
    </row>
    <row r="6" spans="1:18">
      <c r="A6" s="41" t="s">
        <v>47</v>
      </c>
      <c r="B6" s="18">
        <v>55228</v>
      </c>
      <c r="C6" s="35">
        <f>2116*2</f>
        <v>4232</v>
      </c>
      <c r="D6" s="35">
        <v>4232</v>
      </c>
      <c r="E6" s="35">
        <f t="shared" ref="E6:G7" si="0">2116+2116</f>
        <v>4232</v>
      </c>
      <c r="F6" s="35">
        <f t="shared" si="0"/>
        <v>4232</v>
      </c>
      <c r="G6" s="35">
        <f t="shared" si="0"/>
        <v>4232</v>
      </c>
      <c r="H6" s="35">
        <v>6348.02</v>
      </c>
      <c r="I6" s="35">
        <f t="shared" ref="I6:N7" si="1">2116+2116</f>
        <v>4232</v>
      </c>
      <c r="J6" s="35">
        <f t="shared" si="1"/>
        <v>4232</v>
      </c>
      <c r="K6" s="35">
        <f t="shared" si="1"/>
        <v>4232</v>
      </c>
      <c r="L6" s="35">
        <f t="shared" si="1"/>
        <v>4232</v>
      </c>
      <c r="M6" s="35">
        <v>6348.02</v>
      </c>
      <c r="N6" s="35">
        <f t="shared" si="1"/>
        <v>4232</v>
      </c>
      <c r="O6" s="49">
        <f>SUM(C6:N6)</f>
        <v>55016.040000000008</v>
      </c>
      <c r="Q6" s="25">
        <f>B6-O6</f>
        <v>211.95999999999185</v>
      </c>
    </row>
    <row r="7" spans="1:18">
      <c r="A7" s="41" t="s">
        <v>37</v>
      </c>
      <c r="B7" s="18">
        <v>55228</v>
      </c>
      <c r="C7" s="35">
        <f>2116*2</f>
        <v>4232</v>
      </c>
      <c r="D7" s="35">
        <v>4232</v>
      </c>
      <c r="E7" s="35">
        <f t="shared" si="0"/>
        <v>4232</v>
      </c>
      <c r="F7" s="35">
        <f t="shared" si="0"/>
        <v>4232</v>
      </c>
      <c r="G7" s="35">
        <f t="shared" si="0"/>
        <v>4232</v>
      </c>
      <c r="H7" s="35">
        <v>6348.02</v>
      </c>
      <c r="I7" s="35">
        <f t="shared" si="1"/>
        <v>4232</v>
      </c>
      <c r="J7" s="35">
        <f t="shared" si="1"/>
        <v>4232</v>
      </c>
      <c r="K7" s="35">
        <f t="shared" si="1"/>
        <v>4232</v>
      </c>
      <c r="L7" s="35">
        <f t="shared" si="1"/>
        <v>4232</v>
      </c>
      <c r="M7" s="35">
        <v>6348.02</v>
      </c>
      <c r="N7" s="35">
        <f t="shared" si="1"/>
        <v>4232</v>
      </c>
      <c r="O7" s="49">
        <f>SUM(C7:N7)</f>
        <v>55016.040000000008</v>
      </c>
      <c r="Q7" s="25">
        <f>B7-O7</f>
        <v>211.95999999999185</v>
      </c>
    </row>
    <row r="8" spans="1:18" ht="8.25" customHeight="1">
      <c r="A8" s="36"/>
      <c r="B8" s="1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9"/>
      <c r="Q8" s="26"/>
      <c r="R8" s="3" t="s">
        <v>5</v>
      </c>
    </row>
    <row r="9" spans="1:18">
      <c r="A9" s="36"/>
      <c r="B9" s="20">
        <f>SUM(B3:B8)</f>
        <v>310021</v>
      </c>
      <c r="C9" s="37">
        <f t="shared" ref="C9:O9" si="2">SUM(C3:C8)</f>
        <v>23679.9</v>
      </c>
      <c r="D9" s="37">
        <f t="shared" si="2"/>
        <v>24590.799999999999</v>
      </c>
      <c r="E9" s="37">
        <f t="shared" si="2"/>
        <v>24242.560000000001</v>
      </c>
      <c r="F9" s="37">
        <f t="shared" si="2"/>
        <v>24135.350000000002</v>
      </c>
      <c r="G9" s="37">
        <f t="shared" si="2"/>
        <v>24436.15</v>
      </c>
      <c r="H9" s="37">
        <f t="shared" si="2"/>
        <v>33010.600000000006</v>
      </c>
      <c r="I9" s="37">
        <f t="shared" si="2"/>
        <v>24436.15</v>
      </c>
      <c r="J9" s="37">
        <f t="shared" si="2"/>
        <v>24436.16</v>
      </c>
      <c r="K9" s="37">
        <f t="shared" si="2"/>
        <v>24436.15</v>
      </c>
      <c r="L9" s="37">
        <f t="shared" si="2"/>
        <v>24436.15</v>
      </c>
      <c r="M9" s="37">
        <f t="shared" si="2"/>
        <v>33010.600000000006</v>
      </c>
      <c r="N9" s="37">
        <f t="shared" si="2"/>
        <v>24436.15</v>
      </c>
      <c r="O9" s="56">
        <f t="shared" si="2"/>
        <v>309286.72000000003</v>
      </c>
      <c r="Q9" s="26">
        <f>SUM(Q3:Q8)</f>
        <v>734.27999999996246</v>
      </c>
    </row>
    <row r="10" spans="1:18" ht="15.7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Q10" s="40" t="s">
        <v>20</v>
      </c>
    </row>
    <row r="11" spans="1:18" ht="15.75" customHeight="1">
      <c r="C11" s="13"/>
      <c r="Q11" s="39" t="s">
        <v>19</v>
      </c>
      <c r="R11" s="4"/>
    </row>
    <row r="12" spans="1:18">
      <c r="A12" s="64" t="s">
        <v>45</v>
      </c>
      <c r="B12" s="65"/>
      <c r="C12" s="66"/>
      <c r="E12" s="7" t="s">
        <v>83</v>
      </c>
    </row>
    <row r="13" spans="1:18" ht="30">
      <c r="A13" s="42" t="s">
        <v>18</v>
      </c>
      <c r="B13" s="16">
        <v>301595</v>
      </c>
      <c r="C13" s="28"/>
      <c r="D13" s="17"/>
    </row>
    <row r="14" spans="1:18">
      <c r="A14" s="58" t="s">
        <v>48</v>
      </c>
      <c r="B14" s="17">
        <v>2547</v>
      </c>
      <c r="C14" s="28" t="s">
        <v>49</v>
      </c>
      <c r="D14" s="17"/>
    </row>
    <row r="15" spans="1:18">
      <c r="A15" s="30" t="s">
        <v>50</v>
      </c>
      <c r="B15" s="17">
        <v>1545</v>
      </c>
      <c r="C15" s="28" t="s">
        <v>49</v>
      </c>
      <c r="D15" s="17"/>
    </row>
    <row r="16" spans="1:18">
      <c r="A16" s="58" t="s">
        <v>51</v>
      </c>
      <c r="B16" s="17">
        <v>1634</v>
      </c>
      <c r="C16" s="28" t="s">
        <v>49</v>
      </c>
      <c r="D16" s="17"/>
    </row>
    <row r="17" spans="1:4">
      <c r="A17" s="58" t="s">
        <v>54</v>
      </c>
      <c r="B17" s="17">
        <v>2700</v>
      </c>
      <c r="C17" s="28" t="s">
        <v>55</v>
      </c>
      <c r="D17" s="17"/>
    </row>
    <row r="18" spans="1:4" ht="3.75" customHeight="1">
      <c r="A18" s="27"/>
      <c r="B18" s="33"/>
      <c r="C18" s="31"/>
      <c r="D18" s="17"/>
    </row>
    <row r="19" spans="1:4">
      <c r="A19" s="32" t="s">
        <v>17</v>
      </c>
      <c r="B19" s="33">
        <f>SUM(B13:B18)</f>
        <v>310021</v>
      </c>
      <c r="C19" s="34"/>
      <c r="D19" s="17" t="s">
        <v>5</v>
      </c>
    </row>
  </sheetData>
  <mergeCells count="1">
    <mergeCell ref="A12:C12"/>
  </mergeCells>
  <pageMargins left="0.42" right="0.28000000000000003" top="0.65" bottom="0.55000000000000004" header="0.3" footer="0.3"/>
  <pageSetup paperSize="5" scale="84" fitToHeight="0" orientation="landscape" r:id="rId1"/>
  <headerFooter>
    <oddHeader>&amp;C&amp;"-,Bold"&amp;12 2018-19 Sub 1 Payroll Reconciliation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R21"/>
  <sheetViews>
    <sheetView workbookViewId="0"/>
  </sheetViews>
  <sheetFormatPr defaultColWidth="11.42578125" defaultRowHeight="15"/>
  <cols>
    <col min="1" max="1" width="19" style="2" customWidth="1"/>
    <col min="2" max="2" width="14" style="7" customWidth="1"/>
    <col min="3" max="15" width="12.28515625" style="7" customWidth="1"/>
    <col min="16" max="16" width="1" style="2" customWidth="1"/>
    <col min="17" max="17" width="12.5703125" style="22" customWidth="1"/>
    <col min="18" max="16384" width="11.42578125" style="2"/>
  </cols>
  <sheetData>
    <row r="1" spans="1:18" ht="30">
      <c r="A1" s="43" t="s">
        <v>41</v>
      </c>
      <c r="B1" s="54"/>
      <c r="C1" s="55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51" t="s">
        <v>14</v>
      </c>
      <c r="Q2" s="23" t="s">
        <v>16</v>
      </c>
    </row>
    <row r="3" spans="1:18" s="46" customFormat="1">
      <c r="A3" s="47" t="s">
        <v>42</v>
      </c>
      <c r="B3" s="48">
        <v>1228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8">
        <f>SUM(C3:N3)</f>
        <v>0</v>
      </c>
      <c r="Q3" s="18">
        <f>B3-O3</f>
        <v>1228</v>
      </c>
    </row>
    <row r="4" spans="1:18">
      <c r="A4" s="1" t="s">
        <v>24</v>
      </c>
      <c r="B4" s="18"/>
      <c r="C4" s="35">
        <v>511.5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9">
        <f t="shared" ref="O4:O7" si="0">SUM(C4:N4)</f>
        <v>511.5</v>
      </c>
      <c r="Q4" s="49">
        <f t="shared" ref="Q4:Q7" si="1">B4-O4</f>
        <v>-511.5</v>
      </c>
    </row>
    <row r="5" spans="1:18">
      <c r="A5" s="1" t="s">
        <v>25</v>
      </c>
      <c r="B5" s="1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9">
        <f t="shared" si="0"/>
        <v>0</v>
      </c>
      <c r="Q5" s="49">
        <f t="shared" si="1"/>
        <v>0</v>
      </c>
    </row>
    <row r="6" spans="1:18">
      <c r="A6" s="1" t="s">
        <v>26</v>
      </c>
      <c r="B6" s="18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9">
        <f t="shared" si="0"/>
        <v>0</v>
      </c>
      <c r="Q6" s="49">
        <f t="shared" si="1"/>
        <v>0</v>
      </c>
    </row>
    <row r="7" spans="1:18">
      <c r="A7" s="1" t="s">
        <v>43</v>
      </c>
      <c r="B7" s="18"/>
      <c r="C7" s="35">
        <v>3514.38</v>
      </c>
      <c r="D7" s="35">
        <v>3514.38</v>
      </c>
      <c r="E7" s="35">
        <v>3514.38</v>
      </c>
      <c r="F7" s="35">
        <v>3514.38</v>
      </c>
      <c r="G7" s="35">
        <v>3514.38</v>
      </c>
      <c r="H7" s="35">
        <v>3514.38</v>
      </c>
      <c r="I7" s="35">
        <v>3514.38</v>
      </c>
      <c r="J7" s="35">
        <v>3514.38</v>
      </c>
      <c r="K7" s="35">
        <v>3514.38</v>
      </c>
      <c r="L7" s="35">
        <v>3514.38</v>
      </c>
      <c r="M7" s="35">
        <v>3514.38</v>
      </c>
      <c r="N7" s="35">
        <v>3514.38</v>
      </c>
      <c r="O7" s="49">
        <f t="shared" si="0"/>
        <v>42172.56</v>
      </c>
      <c r="Q7" s="49">
        <f t="shared" si="1"/>
        <v>-42172.56</v>
      </c>
    </row>
    <row r="8" spans="1:18" ht="8.25" customHeight="1">
      <c r="A8" s="36"/>
      <c r="B8" s="1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50"/>
      <c r="Q8" s="26"/>
      <c r="R8" s="3" t="s">
        <v>5</v>
      </c>
    </row>
    <row r="9" spans="1:18">
      <c r="A9" s="36"/>
      <c r="B9" s="20">
        <f>SUM(B3:B8)</f>
        <v>1228</v>
      </c>
      <c r="C9" s="37">
        <f t="shared" ref="C9:O9" si="2">SUM(C4:C8)</f>
        <v>4025.88</v>
      </c>
      <c r="D9" s="37">
        <f t="shared" si="2"/>
        <v>3514.38</v>
      </c>
      <c r="E9" s="37">
        <f t="shared" si="2"/>
        <v>3514.38</v>
      </c>
      <c r="F9" s="37">
        <f t="shared" si="2"/>
        <v>3514.38</v>
      </c>
      <c r="G9" s="37">
        <f t="shared" si="2"/>
        <v>3514.38</v>
      </c>
      <c r="H9" s="37">
        <f t="shared" si="2"/>
        <v>3514.38</v>
      </c>
      <c r="I9" s="37">
        <f t="shared" si="2"/>
        <v>3514.38</v>
      </c>
      <c r="J9" s="37">
        <f t="shared" si="2"/>
        <v>3514.38</v>
      </c>
      <c r="K9" s="37">
        <f t="shared" si="2"/>
        <v>3514.38</v>
      </c>
      <c r="L9" s="37">
        <f t="shared" si="2"/>
        <v>3514.38</v>
      </c>
      <c r="M9" s="37">
        <f t="shared" si="2"/>
        <v>3514.38</v>
      </c>
      <c r="N9" s="37">
        <f t="shared" si="2"/>
        <v>3514.38</v>
      </c>
      <c r="O9" s="52">
        <f t="shared" si="2"/>
        <v>42684.06</v>
      </c>
      <c r="Q9" s="50">
        <f>SUM(Q3:Q8)</f>
        <v>-41456.06</v>
      </c>
    </row>
    <row r="10" spans="1:18" ht="15.75">
      <c r="A10" s="6"/>
      <c r="B10" s="17"/>
      <c r="C10" s="17"/>
      <c r="Q10" s="40" t="s">
        <v>20</v>
      </c>
    </row>
    <row r="11" spans="1:18" ht="24.75">
      <c r="A11" s="6"/>
      <c r="B11" s="17"/>
      <c r="C11" s="17"/>
      <c r="Q11" s="39" t="s">
        <v>19</v>
      </c>
    </row>
    <row r="13" spans="1:18">
      <c r="A13" s="64" t="s">
        <v>45</v>
      </c>
      <c r="B13" s="65"/>
      <c r="C13" s="66"/>
    </row>
    <row r="14" spans="1:18">
      <c r="A14" s="42" t="s">
        <v>21</v>
      </c>
      <c r="B14" s="16">
        <v>1228</v>
      </c>
      <c r="C14" s="28"/>
      <c r="D14" s="17"/>
    </row>
    <row r="15" spans="1:18">
      <c r="A15" s="27" t="s">
        <v>22</v>
      </c>
      <c r="B15" s="17"/>
      <c r="C15" s="29"/>
      <c r="D15" s="17"/>
    </row>
    <row r="16" spans="1:18">
      <c r="A16" s="58"/>
      <c r="B16" s="17"/>
      <c r="C16" s="28" t="s">
        <v>23</v>
      </c>
      <c r="D16" s="17"/>
    </row>
    <row r="17" spans="1:4">
      <c r="A17" s="30"/>
      <c r="B17" s="17"/>
      <c r="C17" s="28" t="s">
        <v>23</v>
      </c>
      <c r="D17" s="17"/>
    </row>
    <row r="18" spans="1:4">
      <c r="A18" s="58"/>
      <c r="B18" s="17"/>
      <c r="C18" s="28" t="s">
        <v>23</v>
      </c>
      <c r="D18" s="17"/>
    </row>
    <row r="19" spans="1:4">
      <c r="A19" s="58"/>
      <c r="B19" s="17"/>
      <c r="C19" s="28" t="s">
        <v>23</v>
      </c>
      <c r="D19" s="17"/>
    </row>
    <row r="20" spans="1:4" ht="3.75" customHeight="1">
      <c r="A20" s="27"/>
      <c r="B20" s="33"/>
      <c r="C20" s="31"/>
      <c r="D20" s="17"/>
    </row>
    <row r="21" spans="1:4">
      <c r="A21" s="32" t="s">
        <v>17</v>
      </c>
      <c r="B21" s="33">
        <f>SUM(B14:B20)</f>
        <v>1228</v>
      </c>
      <c r="C21" s="34"/>
      <c r="D21" s="17" t="s">
        <v>5</v>
      </c>
    </row>
  </sheetData>
  <mergeCells count="1">
    <mergeCell ref="A13:C13"/>
  </mergeCells>
  <pageMargins left="0.42" right="0.28000000000000003" top="0.65" bottom="0.55000000000000004" header="0.3" footer="0.3"/>
  <pageSetup paperSize="5" scale="83" fitToHeight="0" orientation="landscape" r:id="rId1"/>
  <headerFooter>
    <oddHeader>&amp;C&amp;"-,Bold"&amp;12 2018-19 Sub 2 Payroll Reconciliation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9"/>
  <sheetViews>
    <sheetView zoomScaleNormal="100" workbookViewId="0"/>
  </sheetViews>
  <sheetFormatPr defaultColWidth="11.42578125" defaultRowHeight="15"/>
  <cols>
    <col min="1" max="1" width="19" style="2" customWidth="1"/>
    <col min="2" max="2" width="14" style="7" customWidth="1"/>
    <col min="3" max="15" width="12.28515625" style="7" customWidth="1"/>
    <col min="16" max="16" width="1" style="2" customWidth="1"/>
    <col min="17" max="17" width="12.5703125" style="22" customWidth="1"/>
    <col min="18" max="16384" width="11.42578125" style="2"/>
  </cols>
  <sheetData>
    <row r="1" spans="1:18">
      <c r="A1" s="43" t="s">
        <v>65</v>
      </c>
      <c r="B1" s="54"/>
      <c r="C1" s="55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51" t="s">
        <v>14</v>
      </c>
      <c r="Q2" s="23" t="s">
        <v>16</v>
      </c>
    </row>
    <row r="3" spans="1:18" s="46" customFormat="1">
      <c r="A3" s="47" t="s">
        <v>57</v>
      </c>
      <c r="B3" s="48">
        <f>280536+7091</f>
        <v>287627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8">
        <f>SUM(C3:N3)</f>
        <v>0</v>
      </c>
      <c r="Q3" s="18">
        <f>B3-O3</f>
        <v>287627</v>
      </c>
    </row>
    <row r="4" spans="1:18">
      <c r="A4" s="41" t="s">
        <v>60</v>
      </c>
      <c r="B4" s="18"/>
      <c r="C4" s="35"/>
      <c r="D4" s="35"/>
      <c r="F4" s="35">
        <v>36636.885000000002</v>
      </c>
      <c r="G4" s="35">
        <v>36636.885000000002</v>
      </c>
      <c r="H4" s="35">
        <v>36636.885000000002</v>
      </c>
      <c r="I4" s="35"/>
      <c r="J4" s="35"/>
      <c r="K4" s="35"/>
      <c r="L4" s="35"/>
      <c r="M4" s="35"/>
      <c r="N4" s="35"/>
      <c r="O4" s="49">
        <f t="shared" ref="O4:O6" si="0">SUM(C4:N4)</f>
        <v>109910.655</v>
      </c>
      <c r="Q4" s="49">
        <f t="shared" ref="Q4:Q6" si="1">B4-O4</f>
        <v>-109910.655</v>
      </c>
    </row>
    <row r="5" spans="1:18">
      <c r="A5" s="41" t="s">
        <v>61</v>
      </c>
      <c r="B5" s="18"/>
      <c r="C5" s="35"/>
      <c r="D5" s="35"/>
      <c r="E5" s="35"/>
      <c r="F5" s="35"/>
      <c r="G5" s="35"/>
      <c r="H5" s="35"/>
      <c r="I5" s="35">
        <v>33091.380000000005</v>
      </c>
      <c r="J5" s="35">
        <v>33091.380000000005</v>
      </c>
      <c r="K5" s="35">
        <v>33091.380000000005</v>
      </c>
      <c r="L5" s="35"/>
      <c r="M5" s="35"/>
      <c r="N5" s="35"/>
      <c r="O5" s="49">
        <f t="shared" si="0"/>
        <v>99274.140000000014</v>
      </c>
      <c r="Q5" s="49">
        <f t="shared" si="1"/>
        <v>-99274.140000000014</v>
      </c>
    </row>
    <row r="6" spans="1:18">
      <c r="A6" s="59" t="s">
        <v>62</v>
      </c>
      <c r="B6" s="18"/>
      <c r="C6" s="35"/>
      <c r="D6" s="35"/>
      <c r="E6" s="35"/>
      <c r="F6" s="35"/>
      <c r="G6" s="35"/>
      <c r="H6" s="35"/>
      <c r="I6" s="35"/>
      <c r="J6" s="35"/>
      <c r="K6" s="35"/>
      <c r="L6" s="35">
        <v>28364.04</v>
      </c>
      <c r="M6" s="35"/>
      <c r="N6" s="35"/>
      <c r="O6" s="18">
        <f t="shared" si="0"/>
        <v>28364.04</v>
      </c>
      <c r="P6" s="46"/>
      <c r="Q6" s="18">
        <f t="shared" si="1"/>
        <v>-28364.04</v>
      </c>
    </row>
    <row r="7" spans="1:18" ht="8.25" customHeight="1">
      <c r="A7" s="36"/>
      <c r="B7" s="1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0"/>
      <c r="Q7" s="26"/>
      <c r="R7" s="3" t="s">
        <v>5</v>
      </c>
    </row>
    <row r="8" spans="1:18">
      <c r="A8" s="36"/>
      <c r="B8" s="20">
        <f>SUM(B3:B7)</f>
        <v>287627</v>
      </c>
      <c r="C8" s="37">
        <f t="shared" ref="C8:O8" si="2">SUM(C4:C7)</f>
        <v>0</v>
      </c>
      <c r="D8" s="37">
        <f t="shared" si="2"/>
        <v>0</v>
      </c>
      <c r="E8" s="37">
        <f t="shared" si="2"/>
        <v>0</v>
      </c>
      <c r="F8" s="37">
        <f t="shared" si="2"/>
        <v>36636.885000000002</v>
      </c>
      <c r="G8" s="37">
        <f t="shared" si="2"/>
        <v>36636.885000000002</v>
      </c>
      <c r="H8" s="37">
        <f>SUM(H4:H7)</f>
        <v>36636.885000000002</v>
      </c>
      <c r="I8" s="37">
        <f t="shared" si="2"/>
        <v>33091.380000000005</v>
      </c>
      <c r="J8" s="37">
        <f t="shared" si="2"/>
        <v>33091.380000000005</v>
      </c>
      <c r="K8" s="37">
        <f t="shared" si="2"/>
        <v>33091.380000000005</v>
      </c>
      <c r="L8" s="37">
        <f t="shared" si="2"/>
        <v>28364.04</v>
      </c>
      <c r="M8" s="37">
        <f t="shared" si="2"/>
        <v>0</v>
      </c>
      <c r="N8" s="37">
        <f t="shared" si="2"/>
        <v>0</v>
      </c>
      <c r="O8" s="52">
        <f t="shared" si="2"/>
        <v>237548.83500000002</v>
      </c>
      <c r="Q8" s="50">
        <f>SUM(Q3:Q7)</f>
        <v>50078.164999999986</v>
      </c>
    </row>
    <row r="9" spans="1:18" ht="15.75">
      <c r="A9" s="6"/>
      <c r="B9" s="17"/>
      <c r="C9" s="17"/>
      <c r="Q9" s="40" t="s">
        <v>20</v>
      </c>
    </row>
    <row r="10" spans="1:18" ht="15.75" customHeight="1">
      <c r="A10" s="6"/>
      <c r="B10" s="17"/>
      <c r="C10" s="17"/>
      <c r="D10" s="13" t="s">
        <v>81</v>
      </c>
      <c r="Q10" s="39" t="s">
        <v>19</v>
      </c>
    </row>
    <row r="12" spans="1:18">
      <c r="A12" s="64" t="s">
        <v>45</v>
      </c>
      <c r="B12" s="65"/>
      <c r="C12" s="66"/>
    </row>
    <row r="13" spans="1:18">
      <c r="A13" s="27" t="s">
        <v>58</v>
      </c>
      <c r="B13" s="17"/>
      <c r="C13" s="29"/>
      <c r="D13" s="17"/>
    </row>
    <row r="14" spans="1:18">
      <c r="A14" s="58" t="s">
        <v>76</v>
      </c>
      <c r="B14" s="17">
        <v>280536</v>
      </c>
      <c r="C14" s="28" t="s">
        <v>69</v>
      </c>
      <c r="D14" s="17"/>
    </row>
    <row r="15" spans="1:18" s="7" customFormat="1">
      <c r="A15" s="30" t="s">
        <v>70</v>
      </c>
      <c r="B15" s="17">
        <v>7091</v>
      </c>
      <c r="C15" s="28" t="s">
        <v>72</v>
      </c>
      <c r="D15" s="17"/>
      <c r="P15" s="2"/>
      <c r="Q15" s="22"/>
      <c r="R15" s="2"/>
    </row>
    <row r="16" spans="1:18" s="7" customFormat="1">
      <c r="A16" s="58" t="s">
        <v>71</v>
      </c>
      <c r="B16" s="17">
        <v>6650</v>
      </c>
      <c r="C16" s="28" t="s">
        <v>23</v>
      </c>
      <c r="D16" s="61" t="s">
        <v>84</v>
      </c>
      <c r="P16" s="2"/>
      <c r="Q16" s="22"/>
      <c r="R16" s="2"/>
    </row>
    <row r="17" spans="1:18" s="7" customFormat="1">
      <c r="A17" s="58"/>
      <c r="B17" s="17"/>
      <c r="C17" s="28"/>
      <c r="D17" s="17"/>
      <c r="P17" s="2"/>
      <c r="Q17" s="22"/>
      <c r="R17" s="2"/>
    </row>
    <row r="18" spans="1:18" s="7" customFormat="1" ht="3.75" customHeight="1">
      <c r="A18" s="27"/>
      <c r="B18" s="33"/>
      <c r="C18" s="31"/>
      <c r="D18" s="17"/>
      <c r="P18" s="2"/>
      <c r="Q18" s="22"/>
      <c r="R18" s="2"/>
    </row>
    <row r="19" spans="1:18" s="7" customFormat="1">
      <c r="A19" s="32" t="s">
        <v>17</v>
      </c>
      <c r="B19" s="33">
        <f>SUM(B13:B18)</f>
        <v>294277</v>
      </c>
      <c r="C19" s="34"/>
      <c r="D19" s="17" t="s">
        <v>5</v>
      </c>
      <c r="P19" s="2"/>
      <c r="Q19" s="22"/>
      <c r="R19" s="2"/>
    </row>
  </sheetData>
  <mergeCells count="1">
    <mergeCell ref="A12:C12"/>
  </mergeCells>
  <pageMargins left="0.42" right="0.28000000000000003" top="0.65" bottom="0.55000000000000004" header="0.3" footer="0.3"/>
  <pageSetup scale="61" fitToHeight="0" orientation="landscape" r:id="rId1"/>
  <headerFooter>
    <oddHeader>&amp;C&amp;"-,Bold"&amp;12 2018-19 TA Payroll Reconciliation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3"/>
  <sheetViews>
    <sheetView workbookViewId="0"/>
  </sheetViews>
  <sheetFormatPr defaultColWidth="11.42578125" defaultRowHeight="15"/>
  <cols>
    <col min="1" max="1" width="20.5703125" style="2" customWidth="1"/>
    <col min="2" max="2" width="14" style="7" customWidth="1"/>
    <col min="3" max="15" width="12.28515625" style="7" customWidth="1"/>
    <col min="16" max="16" width="1" style="2" customWidth="1"/>
    <col min="17" max="17" width="12.5703125" style="22" customWidth="1"/>
    <col min="18" max="16384" width="11.42578125" style="2"/>
  </cols>
  <sheetData>
    <row r="1" spans="1:18">
      <c r="A1" s="43" t="s">
        <v>73</v>
      </c>
      <c r="B1" s="54"/>
      <c r="C1" s="55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51" t="s">
        <v>14</v>
      </c>
      <c r="Q2" s="23" t="s">
        <v>16</v>
      </c>
    </row>
    <row r="3" spans="1:18" s="46" customFormat="1">
      <c r="A3" s="47" t="s">
        <v>57</v>
      </c>
      <c r="B3" s="48">
        <f>28851+30580+51005+23700</f>
        <v>134136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8">
        <f>SUM(C3:N3)</f>
        <v>0</v>
      </c>
      <c r="Q3" s="18">
        <f>B3-O3</f>
        <v>134136</v>
      </c>
    </row>
    <row r="4" spans="1:18">
      <c r="A4" s="41" t="s">
        <v>66</v>
      </c>
      <c r="B4" s="18"/>
      <c r="C4" s="35">
        <v>6225.42</v>
      </c>
      <c r="D4" s="35">
        <v>6225.42</v>
      </c>
      <c r="E4" s="35">
        <v>6225.42</v>
      </c>
      <c r="F4" s="35">
        <f>6225.42+1958.07</f>
        <v>8183.49</v>
      </c>
      <c r="G4" s="35">
        <f t="shared" ref="G4:H4" si="0">6225.42+1958.07</f>
        <v>8183.49</v>
      </c>
      <c r="H4" s="35">
        <f t="shared" si="0"/>
        <v>8183.49</v>
      </c>
      <c r="I4" s="35"/>
      <c r="J4" s="35"/>
      <c r="K4" s="35"/>
      <c r="L4" s="35"/>
      <c r="M4" s="35"/>
      <c r="N4" s="35"/>
      <c r="O4" s="49">
        <f t="shared" ref="O4:O6" si="1">SUM(C4:N4)</f>
        <v>43226.729999999996</v>
      </c>
      <c r="Q4" s="49">
        <f t="shared" ref="Q4:Q6" si="2">B4-O4</f>
        <v>-43226.729999999996</v>
      </c>
    </row>
    <row r="5" spans="1:18">
      <c r="A5" s="41" t="s">
        <v>67</v>
      </c>
      <c r="B5" s="18"/>
      <c r="C5" s="35"/>
      <c r="D5" s="35"/>
      <c r="E5" s="35"/>
      <c r="F5" s="35"/>
      <c r="G5" s="35"/>
      <c r="H5" s="35"/>
      <c r="I5" s="35">
        <f>6225.42+2007.06</f>
        <v>8232.48</v>
      </c>
      <c r="J5" s="35">
        <f t="shared" ref="J5:K5" si="3">6225.42+2007.06</f>
        <v>8232.48</v>
      </c>
      <c r="K5" s="35">
        <f t="shared" si="3"/>
        <v>8232.48</v>
      </c>
      <c r="L5" s="35"/>
      <c r="M5" s="35"/>
      <c r="N5" s="35"/>
      <c r="O5" s="49">
        <f t="shared" si="1"/>
        <v>24697.439999999999</v>
      </c>
      <c r="Q5" s="49">
        <f t="shared" si="2"/>
        <v>-24697.439999999999</v>
      </c>
    </row>
    <row r="6" spans="1:18">
      <c r="A6" s="41" t="s">
        <v>68</v>
      </c>
      <c r="B6" s="18"/>
      <c r="C6" s="35"/>
      <c r="D6" s="35"/>
      <c r="E6" s="35"/>
      <c r="F6" s="35"/>
      <c r="G6" s="35"/>
      <c r="H6" s="35"/>
      <c r="I6" s="35"/>
      <c r="J6" s="35"/>
      <c r="K6" s="35"/>
      <c r="L6" s="35">
        <v>10300.36</v>
      </c>
      <c r="M6" s="35"/>
      <c r="N6" s="35"/>
      <c r="O6" s="49">
        <f t="shared" si="1"/>
        <v>10300.36</v>
      </c>
      <c r="Q6" s="49">
        <f t="shared" si="2"/>
        <v>-10300.36</v>
      </c>
    </row>
    <row r="7" spans="1:18">
      <c r="A7" s="41" t="s">
        <v>59</v>
      </c>
      <c r="B7" s="18"/>
      <c r="C7" s="35"/>
      <c r="D7" s="35"/>
      <c r="E7" s="35"/>
      <c r="F7" s="35">
        <v>2476.44</v>
      </c>
      <c r="G7" s="35">
        <v>2476.44</v>
      </c>
      <c r="H7" s="35">
        <v>2476.44</v>
      </c>
      <c r="I7" s="35"/>
      <c r="J7" s="35"/>
      <c r="K7" s="35"/>
      <c r="L7" s="35"/>
      <c r="M7" s="35"/>
      <c r="N7" s="35"/>
      <c r="O7" s="49">
        <f t="shared" ref="O7:O9" si="4">SUM(C7:N7)</f>
        <v>7429.32</v>
      </c>
      <c r="Q7" s="49">
        <f t="shared" ref="Q7:Q9" si="5">B7-O7</f>
        <v>-7429.32</v>
      </c>
    </row>
    <row r="8" spans="1:18">
      <c r="A8" s="41" t="s">
        <v>63</v>
      </c>
      <c r="B8" s="18"/>
      <c r="C8" s="35"/>
      <c r="D8" s="35"/>
      <c r="E8" s="35"/>
      <c r="F8" s="35"/>
      <c r="G8" s="35"/>
      <c r="H8" s="35"/>
      <c r="I8" s="35">
        <v>2476.44</v>
      </c>
      <c r="J8" s="35">
        <v>2476.44</v>
      </c>
      <c r="K8" s="35">
        <v>2476.44</v>
      </c>
      <c r="L8" s="35"/>
      <c r="M8" s="35"/>
      <c r="N8" s="35"/>
      <c r="O8" s="49">
        <f t="shared" si="4"/>
        <v>7429.32</v>
      </c>
      <c r="Q8" s="49">
        <f t="shared" si="5"/>
        <v>-7429.32</v>
      </c>
    </row>
    <row r="9" spans="1:18">
      <c r="A9" s="41" t="s">
        <v>64</v>
      </c>
      <c r="B9" s="18"/>
      <c r="C9" s="35"/>
      <c r="D9" s="35"/>
      <c r="E9" s="35"/>
      <c r="F9" s="35"/>
      <c r="G9" s="35"/>
      <c r="H9" s="35"/>
      <c r="I9" s="35"/>
      <c r="J9" s="35"/>
      <c r="K9" s="35"/>
      <c r="L9" s="35">
        <v>4952.88</v>
      </c>
      <c r="M9" s="35"/>
      <c r="N9" s="35"/>
      <c r="O9" s="49">
        <f t="shared" si="4"/>
        <v>4952.88</v>
      </c>
      <c r="Q9" s="49">
        <f t="shared" si="5"/>
        <v>-4952.88</v>
      </c>
    </row>
    <row r="10" spans="1:18" ht="8.25" customHeight="1">
      <c r="A10" s="36"/>
      <c r="B10" s="1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0"/>
      <c r="Q10" s="26"/>
      <c r="R10" s="3" t="s">
        <v>5</v>
      </c>
    </row>
    <row r="11" spans="1:18">
      <c r="A11" s="36"/>
      <c r="B11" s="20">
        <f>SUM(B3:B10)</f>
        <v>134136</v>
      </c>
      <c r="C11" s="37">
        <f t="shared" ref="C11:O11" si="6">SUM(C4:C10)</f>
        <v>6225.42</v>
      </c>
      <c r="D11" s="37">
        <f t="shared" si="6"/>
        <v>6225.42</v>
      </c>
      <c r="E11" s="37">
        <f t="shared" si="6"/>
        <v>6225.42</v>
      </c>
      <c r="F11" s="37">
        <f t="shared" si="6"/>
        <v>10659.93</v>
      </c>
      <c r="G11" s="37">
        <f t="shared" si="6"/>
        <v>10659.93</v>
      </c>
      <c r="H11" s="37">
        <f t="shared" si="6"/>
        <v>10659.93</v>
      </c>
      <c r="I11" s="37">
        <f t="shared" si="6"/>
        <v>10708.92</v>
      </c>
      <c r="J11" s="37">
        <f t="shared" si="6"/>
        <v>10708.92</v>
      </c>
      <c r="K11" s="37">
        <f t="shared" si="6"/>
        <v>10708.92</v>
      </c>
      <c r="L11" s="37">
        <f t="shared" si="6"/>
        <v>15253.240000000002</v>
      </c>
      <c r="M11" s="37">
        <f t="shared" si="6"/>
        <v>0</v>
      </c>
      <c r="N11" s="37">
        <f t="shared" si="6"/>
        <v>0</v>
      </c>
      <c r="O11" s="52">
        <f t="shared" si="6"/>
        <v>98036.050000000017</v>
      </c>
      <c r="Q11" s="50">
        <f>SUM(Q3:Q10)</f>
        <v>36099.950000000004</v>
      </c>
    </row>
    <row r="12" spans="1:18" ht="15.75">
      <c r="A12" s="6"/>
      <c r="B12" s="17"/>
      <c r="C12" s="17"/>
      <c r="Q12" s="40" t="s">
        <v>20</v>
      </c>
    </row>
    <row r="13" spans="1:18" ht="15.75" customHeight="1">
      <c r="A13" s="6"/>
      <c r="B13" s="17"/>
      <c r="C13" s="17"/>
      <c r="Q13" s="39" t="s">
        <v>19</v>
      </c>
    </row>
    <row r="15" spans="1:18">
      <c r="A15" s="64" t="s">
        <v>45</v>
      </c>
      <c r="B15" s="65"/>
      <c r="C15" s="66"/>
    </row>
    <row r="16" spans="1:18">
      <c r="A16" s="27" t="s">
        <v>58</v>
      </c>
      <c r="B16" s="17"/>
      <c r="C16" s="29"/>
      <c r="D16" s="17"/>
    </row>
    <row r="17" spans="1:18">
      <c r="A17" s="58" t="s">
        <v>75</v>
      </c>
      <c r="B17" s="17">
        <v>28851</v>
      </c>
      <c r="C17" s="28" t="s">
        <v>69</v>
      </c>
      <c r="D17" s="17"/>
    </row>
    <row r="18" spans="1:18">
      <c r="A18" s="58" t="s">
        <v>77</v>
      </c>
      <c r="B18" s="17">
        <v>30580</v>
      </c>
      <c r="C18" s="28" t="s">
        <v>69</v>
      </c>
      <c r="D18" s="17"/>
    </row>
    <row r="19" spans="1:18">
      <c r="A19" s="58" t="s">
        <v>78</v>
      </c>
      <c r="B19" s="17">
        <v>51005</v>
      </c>
      <c r="C19" s="28" t="s">
        <v>69</v>
      </c>
      <c r="D19" s="17"/>
    </row>
    <row r="20" spans="1:18">
      <c r="A20" s="58" t="s">
        <v>79</v>
      </c>
      <c r="B20" s="17">
        <v>23700</v>
      </c>
      <c r="C20" s="28" t="s">
        <v>69</v>
      </c>
      <c r="D20" s="17"/>
    </row>
    <row r="21" spans="1:18" s="7" customFormat="1">
      <c r="A21" s="58" t="s">
        <v>74</v>
      </c>
      <c r="B21" s="17">
        <v>870</v>
      </c>
      <c r="C21" s="28" t="s">
        <v>23</v>
      </c>
      <c r="D21" s="61" t="s">
        <v>84</v>
      </c>
      <c r="P21" s="2"/>
      <c r="Q21" s="22"/>
      <c r="R21" s="2"/>
    </row>
    <row r="22" spans="1:18" s="7" customFormat="1" ht="3.75" customHeight="1">
      <c r="A22" s="27"/>
      <c r="B22" s="33"/>
      <c r="C22" s="31"/>
      <c r="D22" s="17"/>
      <c r="P22" s="2"/>
      <c r="Q22" s="22"/>
      <c r="R22" s="2"/>
    </row>
    <row r="23" spans="1:18" s="7" customFormat="1">
      <c r="A23" s="32" t="s">
        <v>17</v>
      </c>
      <c r="B23" s="33">
        <f>SUM(B16:B22)</f>
        <v>135006</v>
      </c>
      <c r="C23" s="34"/>
      <c r="D23" s="17" t="s">
        <v>5</v>
      </c>
      <c r="P23" s="2"/>
      <c r="Q23" s="22"/>
      <c r="R23" s="2"/>
    </row>
  </sheetData>
  <mergeCells count="1">
    <mergeCell ref="A15:C15"/>
  </mergeCells>
  <pageMargins left="0.42" right="0.28000000000000003" top="0.65" bottom="0.55000000000000004" header="0.3" footer="0.3"/>
  <pageSetup paperSize="5" scale="79" fitToHeight="0" orientation="landscape" r:id="rId1"/>
  <headerFooter>
    <oddHeader>&amp;C&amp;"-,Bold"&amp;12 2018-19 Temp Sub 0 Payroll Reconciliation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workbookViewId="0"/>
  </sheetViews>
  <sheetFormatPr defaultColWidth="11.42578125" defaultRowHeight="15"/>
  <cols>
    <col min="1" max="1" width="20.5703125" style="2" customWidth="1"/>
    <col min="2" max="2" width="14" style="7" customWidth="1"/>
    <col min="3" max="15" width="12.28515625" style="7" customWidth="1"/>
    <col min="16" max="16" width="1" style="2" customWidth="1"/>
    <col min="17" max="17" width="12.5703125" style="22" customWidth="1"/>
    <col min="18" max="16384" width="11.42578125" style="2"/>
  </cols>
  <sheetData>
    <row r="1" spans="1:18">
      <c r="A1" s="43" t="s">
        <v>73</v>
      </c>
      <c r="B1" s="54"/>
      <c r="C1" s="55" t="s">
        <v>15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8" ht="30">
      <c r="A2" s="53" t="s">
        <v>6</v>
      </c>
      <c r="B2" s="57" t="s">
        <v>44</v>
      </c>
      <c r="C2" s="10" t="s">
        <v>0</v>
      </c>
      <c r="D2" s="10" t="s">
        <v>1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3</v>
      </c>
      <c r="N2" s="10" t="s">
        <v>4</v>
      </c>
      <c r="O2" s="51" t="s">
        <v>14</v>
      </c>
      <c r="Q2" s="23" t="s">
        <v>16</v>
      </c>
    </row>
    <row r="3" spans="1:18" s="46" customFormat="1">
      <c r="A3" s="47" t="s">
        <v>57</v>
      </c>
      <c r="B3" s="48">
        <f>28851+30580</f>
        <v>59431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18">
        <f>SUM(C3:N3)</f>
        <v>0</v>
      </c>
      <c r="Q3" s="18">
        <f>B3-O3</f>
        <v>59431</v>
      </c>
    </row>
    <row r="4" spans="1:18" s="46" customFormat="1">
      <c r="A4" s="47" t="s">
        <v>80</v>
      </c>
      <c r="B4" s="48">
        <v>51005</v>
      </c>
      <c r="C4" s="35">
        <v>4250.43</v>
      </c>
      <c r="D4" s="35">
        <v>4250.43</v>
      </c>
      <c r="E4" s="35">
        <v>4250.43</v>
      </c>
      <c r="F4" s="35">
        <v>4250.43</v>
      </c>
      <c r="G4" s="35">
        <v>4250.43</v>
      </c>
      <c r="H4" s="35">
        <v>4250.43</v>
      </c>
      <c r="I4" s="35">
        <v>4250.43</v>
      </c>
      <c r="J4" s="35">
        <v>4250.43</v>
      </c>
      <c r="K4" s="35">
        <v>4250.43</v>
      </c>
      <c r="L4" s="35">
        <v>4250.43</v>
      </c>
      <c r="M4" s="45"/>
      <c r="N4" s="45"/>
      <c r="O4" s="18">
        <f t="shared" ref="O4:O5" si="0">SUM(C4:N4)</f>
        <v>42504.3</v>
      </c>
      <c r="Q4" s="18">
        <f t="shared" ref="Q4:Q5" si="1">B4-O4</f>
        <v>8500.6999999999971</v>
      </c>
    </row>
    <row r="5" spans="1:18" s="46" customFormat="1">
      <c r="A5" s="47" t="s">
        <v>56</v>
      </c>
      <c r="B5" s="48">
        <v>23700</v>
      </c>
      <c r="C5" s="35">
        <v>1974.99</v>
      </c>
      <c r="D5" s="35">
        <v>1974.99</v>
      </c>
      <c r="E5" s="35">
        <v>1974.99</v>
      </c>
      <c r="F5" s="35">
        <v>1974.99</v>
      </c>
      <c r="G5" s="35">
        <v>1974.99</v>
      </c>
      <c r="H5" s="35">
        <v>1974.99</v>
      </c>
      <c r="I5" s="35">
        <v>1974.99</v>
      </c>
      <c r="J5" s="35">
        <v>1974.99</v>
      </c>
      <c r="K5" s="35">
        <v>1974.99</v>
      </c>
      <c r="L5" s="35">
        <v>1974.99</v>
      </c>
      <c r="M5" s="45"/>
      <c r="N5" s="45"/>
      <c r="O5" s="18">
        <f t="shared" si="0"/>
        <v>19749.900000000001</v>
      </c>
      <c r="Q5" s="18">
        <f t="shared" si="1"/>
        <v>3950.0999999999985</v>
      </c>
    </row>
    <row r="6" spans="1:18">
      <c r="A6" s="41" t="s">
        <v>66</v>
      </c>
      <c r="B6" s="18"/>
      <c r="C6" s="35"/>
      <c r="D6" s="35"/>
      <c r="E6" s="35"/>
      <c r="F6" s="35">
        <f>1958.07</f>
        <v>1958.07</v>
      </c>
      <c r="G6" s="35">
        <f t="shared" ref="G6:H6" si="2">1958.07</f>
        <v>1958.07</v>
      </c>
      <c r="H6" s="35">
        <f t="shared" si="2"/>
        <v>1958.07</v>
      </c>
      <c r="I6" s="35"/>
      <c r="J6" s="35"/>
      <c r="K6" s="35"/>
      <c r="L6" s="35"/>
      <c r="M6" s="35"/>
      <c r="N6" s="35"/>
      <c r="O6" s="49">
        <f t="shared" ref="O6:O11" si="3">SUM(C6:N6)</f>
        <v>5874.21</v>
      </c>
      <c r="Q6" s="49">
        <f t="shared" ref="Q6:Q11" si="4">B6-O6</f>
        <v>-5874.21</v>
      </c>
    </row>
    <row r="7" spans="1:18">
      <c r="A7" s="41" t="s">
        <v>67</v>
      </c>
      <c r="B7" s="18"/>
      <c r="C7" s="35"/>
      <c r="D7" s="35"/>
      <c r="E7" s="35"/>
      <c r="F7" s="35"/>
      <c r="G7" s="35"/>
      <c r="H7" s="35"/>
      <c r="I7" s="35">
        <f>2007.06</f>
        <v>2007.06</v>
      </c>
      <c r="J7" s="35">
        <f t="shared" ref="J7:K7" si="5">2007.06</f>
        <v>2007.06</v>
      </c>
      <c r="K7" s="35">
        <f t="shared" si="5"/>
        <v>2007.06</v>
      </c>
      <c r="L7" s="35"/>
      <c r="M7" s="35"/>
      <c r="N7" s="35"/>
      <c r="O7" s="49">
        <f t="shared" si="3"/>
        <v>6021.18</v>
      </c>
      <c r="Q7" s="49">
        <f t="shared" si="4"/>
        <v>-6021.18</v>
      </c>
    </row>
    <row r="8" spans="1:18">
      <c r="A8" s="41" t="s">
        <v>68</v>
      </c>
      <c r="B8" s="18"/>
      <c r="C8" s="35"/>
      <c r="D8" s="35"/>
      <c r="E8" s="35"/>
      <c r="F8" s="35"/>
      <c r="G8" s="35"/>
      <c r="H8" s="35"/>
      <c r="I8" s="35"/>
      <c r="J8" s="35"/>
      <c r="K8" s="35"/>
      <c r="L8" s="35">
        <v>4074.94</v>
      </c>
      <c r="M8" s="35"/>
      <c r="N8" s="35"/>
      <c r="O8" s="49">
        <f t="shared" si="3"/>
        <v>4074.94</v>
      </c>
      <c r="Q8" s="49">
        <f t="shared" si="4"/>
        <v>-4074.94</v>
      </c>
    </row>
    <row r="9" spans="1:18">
      <c r="A9" s="41" t="s">
        <v>59</v>
      </c>
      <c r="B9" s="18"/>
      <c r="C9" s="35"/>
      <c r="D9" s="35"/>
      <c r="E9" s="35"/>
      <c r="F9" s="35">
        <v>2476.44</v>
      </c>
      <c r="G9" s="35">
        <v>2476.44</v>
      </c>
      <c r="H9" s="35">
        <v>2476.44</v>
      </c>
      <c r="I9" s="35"/>
      <c r="J9" s="35"/>
      <c r="K9" s="35"/>
      <c r="L9" s="35"/>
      <c r="M9" s="35"/>
      <c r="N9" s="35"/>
      <c r="O9" s="49">
        <f t="shared" si="3"/>
        <v>7429.32</v>
      </c>
      <c r="Q9" s="49">
        <f t="shared" si="4"/>
        <v>-7429.32</v>
      </c>
    </row>
    <row r="10" spans="1:18">
      <c r="A10" s="41" t="s">
        <v>63</v>
      </c>
      <c r="B10" s="18"/>
      <c r="C10" s="35"/>
      <c r="D10" s="35"/>
      <c r="E10" s="35"/>
      <c r="F10" s="35"/>
      <c r="G10" s="35"/>
      <c r="H10" s="35"/>
      <c r="I10" s="35">
        <v>2476.44</v>
      </c>
      <c r="J10" s="35">
        <v>2476.44</v>
      </c>
      <c r="K10" s="35">
        <v>2476.44</v>
      </c>
      <c r="L10" s="35"/>
      <c r="M10" s="35"/>
      <c r="N10" s="35"/>
      <c r="O10" s="49">
        <f t="shared" si="3"/>
        <v>7429.32</v>
      </c>
      <c r="Q10" s="49">
        <f t="shared" si="4"/>
        <v>-7429.32</v>
      </c>
    </row>
    <row r="11" spans="1:18">
      <c r="A11" s="41" t="s">
        <v>64</v>
      </c>
      <c r="B11" s="18"/>
      <c r="C11" s="35"/>
      <c r="D11" s="35"/>
      <c r="E11" s="35"/>
      <c r="F11" s="35"/>
      <c r="G11" s="35"/>
      <c r="H11" s="35"/>
      <c r="I11" s="35"/>
      <c r="J11" s="35"/>
      <c r="K11" s="35"/>
      <c r="L11" s="35">
        <v>4952.88</v>
      </c>
      <c r="M11" s="35"/>
      <c r="N11" s="35"/>
      <c r="O11" s="49">
        <f t="shared" si="3"/>
        <v>4952.88</v>
      </c>
      <c r="Q11" s="49">
        <f t="shared" si="4"/>
        <v>-4952.88</v>
      </c>
    </row>
    <row r="12" spans="1:18" ht="8.25" customHeight="1">
      <c r="A12" s="36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50"/>
      <c r="Q12" s="26"/>
      <c r="R12" s="3" t="s">
        <v>5</v>
      </c>
    </row>
    <row r="13" spans="1:18">
      <c r="A13" s="36"/>
      <c r="B13" s="20">
        <f>SUM(B3:B12)</f>
        <v>134136</v>
      </c>
      <c r="C13" s="37">
        <f t="shared" ref="C13" si="6">SUM(C6:C12)</f>
        <v>0</v>
      </c>
      <c r="D13" s="37">
        <f t="shared" ref="D13" si="7">SUM(D6:D12)</f>
        <v>0</v>
      </c>
      <c r="E13" s="37">
        <f t="shared" ref="E13" si="8">SUM(E6:E12)</f>
        <v>0</v>
      </c>
      <c r="F13" s="37">
        <f t="shared" ref="F13" si="9">SUM(F6:F12)</f>
        <v>4434.51</v>
      </c>
      <c r="G13" s="37">
        <f t="shared" ref="G13" si="10">SUM(G6:G12)</f>
        <v>4434.51</v>
      </c>
      <c r="H13" s="37">
        <f t="shared" ref="H13" si="11">SUM(H6:H12)</f>
        <v>4434.51</v>
      </c>
      <c r="I13" s="37">
        <f t="shared" ref="I13" si="12">SUM(I6:I12)</f>
        <v>4483.5</v>
      </c>
      <c r="J13" s="37">
        <f t="shared" ref="J13" si="13">SUM(J6:J12)</f>
        <v>4483.5</v>
      </c>
      <c r="K13" s="37">
        <f t="shared" ref="K13" si="14">SUM(K6:K12)</f>
        <v>4483.5</v>
      </c>
      <c r="L13" s="37">
        <f t="shared" ref="L13" si="15">SUM(L6:L12)</f>
        <v>9027.82</v>
      </c>
      <c r="M13" s="37">
        <f t="shared" ref="M13" si="16">SUM(M6:M12)</f>
        <v>0</v>
      </c>
      <c r="N13" s="37">
        <f t="shared" ref="N13" si="17">SUM(N6:N12)</f>
        <v>0</v>
      </c>
      <c r="O13" s="52">
        <f t="shared" ref="O13" si="18">SUM(O6:O12)</f>
        <v>35781.85</v>
      </c>
      <c r="Q13" s="50">
        <f>SUM(Q3:Q12)</f>
        <v>36099.949999999983</v>
      </c>
    </row>
    <row r="14" spans="1:18" ht="15.75">
      <c r="A14" s="6"/>
      <c r="B14" s="17"/>
      <c r="C14" s="17"/>
      <c r="Q14" s="40" t="s">
        <v>20</v>
      </c>
    </row>
    <row r="15" spans="1:18" ht="15.75" customHeight="1">
      <c r="A15" s="6"/>
      <c r="B15" s="17"/>
      <c r="C15" s="17"/>
      <c r="E15" s="13" t="s">
        <v>82</v>
      </c>
      <c r="Q15" s="39" t="s">
        <v>19</v>
      </c>
    </row>
    <row r="16" spans="1:18">
      <c r="A16" s="64" t="s">
        <v>45</v>
      </c>
      <c r="B16" s="65"/>
      <c r="C16" s="66"/>
      <c r="Q16" s="39"/>
    </row>
    <row r="17" spans="1:18">
      <c r="A17" s="27" t="s">
        <v>58</v>
      </c>
      <c r="B17" s="17"/>
      <c r="C17" s="29"/>
      <c r="D17" s="17"/>
    </row>
    <row r="18" spans="1:18">
      <c r="A18" s="58" t="s">
        <v>75</v>
      </c>
      <c r="B18" s="17">
        <v>28851</v>
      </c>
      <c r="C18" s="28" t="s">
        <v>69</v>
      </c>
      <c r="D18" s="62" t="s">
        <v>85</v>
      </c>
    </row>
    <row r="19" spans="1:18">
      <c r="A19" s="58" t="s">
        <v>77</v>
      </c>
      <c r="B19" s="17">
        <v>30580</v>
      </c>
      <c r="C19" s="28" t="s">
        <v>69</v>
      </c>
      <c r="D19" s="17"/>
    </row>
    <row r="20" spans="1:18">
      <c r="A20" s="58" t="s">
        <v>78</v>
      </c>
      <c r="B20" s="17">
        <v>51005</v>
      </c>
      <c r="C20" s="28" t="s">
        <v>69</v>
      </c>
      <c r="D20" s="63" t="s">
        <v>86</v>
      </c>
    </row>
    <row r="21" spans="1:18">
      <c r="A21" s="58" t="s">
        <v>79</v>
      </c>
      <c r="B21" s="17">
        <v>23700</v>
      </c>
      <c r="C21" s="28" t="s">
        <v>69</v>
      </c>
      <c r="D21" s="17"/>
    </row>
    <row r="22" spans="1:18" s="7" customFormat="1">
      <c r="A22" s="58" t="s">
        <v>74</v>
      </c>
      <c r="B22" s="17">
        <v>870</v>
      </c>
      <c r="C22" s="28" t="s">
        <v>23</v>
      </c>
      <c r="D22" s="61" t="s">
        <v>84</v>
      </c>
      <c r="P22" s="2"/>
      <c r="Q22" s="22"/>
      <c r="R22" s="2"/>
    </row>
    <row r="23" spans="1:18" s="7" customFormat="1" ht="3.75" customHeight="1">
      <c r="A23" s="27"/>
      <c r="B23" s="33"/>
      <c r="C23" s="31"/>
      <c r="D23" s="17"/>
      <c r="P23" s="2"/>
      <c r="Q23" s="22"/>
      <c r="R23" s="2"/>
    </row>
    <row r="24" spans="1:18" s="7" customFormat="1">
      <c r="A24" s="32" t="s">
        <v>17</v>
      </c>
      <c r="B24" s="33">
        <f>SUM(B17:B23)</f>
        <v>135006</v>
      </c>
      <c r="C24" s="34"/>
      <c r="D24" s="17" t="s">
        <v>5</v>
      </c>
      <c r="P24" s="2"/>
      <c r="Q24" s="22"/>
      <c r="R24" s="2"/>
    </row>
  </sheetData>
  <mergeCells count="1">
    <mergeCell ref="A16:C16"/>
  </mergeCells>
  <pageMargins left="0.42" right="0.28000000000000003" top="0.65" bottom="0.55000000000000004" header="0.3" footer="0.3"/>
  <pageSetup paperSize="5" scale="79" fitToHeight="0" orientation="landscape" r:id="rId1"/>
  <headerFooter>
    <oddHeader>&amp;C&amp;"-,Bold"&amp;12 2018-19 Temp Sub 0 Payroll Reconciliation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payroll reconciliation</vt:lpstr>
      <vt:lpstr>Sub 0 (thru year end)</vt:lpstr>
      <vt:lpstr>Sub 1 (thru year end)</vt:lpstr>
      <vt:lpstr>Sub 2</vt:lpstr>
      <vt:lpstr>TA</vt:lpstr>
      <vt:lpstr>TempSub0 generic</vt:lpstr>
      <vt:lpstr>TempSub0 specific</vt:lpstr>
      <vt:lpstr>'payroll reconciliation'!Print_Area</vt:lpstr>
      <vt:lpstr>'Sub 0 (thru year end)'!Print_Area</vt:lpstr>
      <vt:lpstr>'Sub 1 (thru year end)'!Print_Area</vt:lpstr>
      <vt:lpstr>'Sub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L&amp;S</dc:creator>
  <cp:lastModifiedBy>Mary Lum - Letters &amp; Science</cp:lastModifiedBy>
  <cp:lastPrinted>2019-06-18T18:57:33Z</cp:lastPrinted>
  <dcterms:created xsi:type="dcterms:W3CDTF">2000-08-08T15:37:05Z</dcterms:created>
  <dcterms:modified xsi:type="dcterms:W3CDTF">2019-06-18T20:27:55Z</dcterms:modified>
</cp:coreProperties>
</file>